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-VÚPSV\na aktualizaci\"/>
    </mc:Choice>
  </mc:AlternateContent>
  <xr:revisionPtr revIDLastSave="0" documentId="8_{B3E7BB04-CBB7-48EB-9DB4-3CF71548C4B3}" xr6:coauthVersionLast="36" xr6:coauthVersionMax="36" xr10:uidLastSave="{00000000-0000-0000-0000-000000000000}"/>
  <bookViews>
    <workbookView xWindow="120" yWindow="150" windowWidth="19095" windowHeight="8415"/>
  </bookViews>
  <sheets>
    <sheet name="vek str" sheetId="6" r:id="rId1"/>
    <sheet name="List1" sheetId="1" r:id="rId2"/>
    <sheet name="List2" sheetId="2" r:id="rId3"/>
    <sheet name="List3" sheetId="3" r:id="rId4"/>
  </sheets>
  <definedNames>
    <definedName name="_xlnm.Print_Area" localSheetId="0">'vek str'!$A$1:$M$40</definedName>
  </definedNames>
  <calcPr calcId="191029"/>
</workbook>
</file>

<file path=xl/calcChain.xml><?xml version="1.0" encoding="utf-8"?>
<calcChain xmlns="http://schemas.openxmlformats.org/spreadsheetml/2006/main">
  <c r="D155" i="6" l="1"/>
  <c r="E155" i="6"/>
  <c r="F155" i="6"/>
  <c r="G155" i="6"/>
  <c r="H155" i="6"/>
  <c r="I155" i="6"/>
  <c r="I162" i="6"/>
  <c r="J155" i="6"/>
  <c r="J162" i="6"/>
  <c r="K155" i="6"/>
  <c r="L155" i="6"/>
  <c r="M155" i="6"/>
  <c r="N155" i="6"/>
  <c r="O155" i="6"/>
  <c r="P155" i="6"/>
  <c r="Q155" i="6"/>
  <c r="D156" i="6"/>
  <c r="D162" i="6"/>
  <c r="E156" i="6"/>
  <c r="F156" i="6"/>
  <c r="G156" i="6"/>
  <c r="G162" i="6"/>
  <c r="H156" i="6"/>
  <c r="I156" i="6"/>
  <c r="J156" i="6"/>
  <c r="K156" i="6"/>
  <c r="L156" i="6"/>
  <c r="M156" i="6"/>
  <c r="N156" i="6"/>
  <c r="O156" i="6"/>
  <c r="O162" i="6"/>
  <c r="P156" i="6"/>
  <c r="Q156" i="6"/>
  <c r="Q162" i="6"/>
  <c r="D157" i="6"/>
  <c r="E157" i="6"/>
  <c r="F157" i="6"/>
  <c r="F162" i="6"/>
  <c r="G157" i="6"/>
  <c r="H157" i="6"/>
  <c r="I157" i="6"/>
  <c r="J157" i="6"/>
  <c r="K157" i="6"/>
  <c r="L157" i="6"/>
  <c r="L162" i="6"/>
  <c r="M157" i="6"/>
  <c r="N157" i="6"/>
  <c r="N162" i="6"/>
  <c r="O157" i="6"/>
  <c r="P157" i="6"/>
  <c r="P162" i="6"/>
  <c r="Q157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D160" i="6"/>
  <c r="E160" i="6"/>
  <c r="F160" i="6"/>
  <c r="G160" i="6"/>
  <c r="H160" i="6"/>
  <c r="I160" i="6"/>
  <c r="J160" i="6"/>
  <c r="K160" i="6"/>
  <c r="L160" i="6"/>
  <c r="M160" i="6"/>
  <c r="N160" i="6"/>
  <c r="O160" i="6"/>
  <c r="P160" i="6"/>
  <c r="Q160" i="6"/>
  <c r="C160" i="6"/>
  <c r="C159" i="6"/>
  <c r="C157" i="6"/>
  <c r="C156" i="6"/>
  <c r="C155" i="6"/>
  <c r="C162" i="6"/>
  <c r="D143" i="6"/>
  <c r="E143" i="6"/>
  <c r="E151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Q151" i="6"/>
  <c r="D144" i="6"/>
  <c r="E144" i="6"/>
  <c r="F144" i="6"/>
  <c r="G144" i="6"/>
  <c r="H144" i="6"/>
  <c r="I144" i="6"/>
  <c r="J144" i="6"/>
  <c r="J151" i="6"/>
  <c r="K144" i="6"/>
  <c r="L144" i="6"/>
  <c r="M144" i="6"/>
  <c r="M151" i="6"/>
  <c r="N144" i="6"/>
  <c r="O144" i="6"/>
  <c r="P144" i="6"/>
  <c r="Q144" i="6"/>
  <c r="D145" i="6"/>
  <c r="E145" i="6"/>
  <c r="F145" i="6"/>
  <c r="F151" i="6"/>
  <c r="G145" i="6"/>
  <c r="H145" i="6"/>
  <c r="I145" i="6"/>
  <c r="J145" i="6"/>
  <c r="K145" i="6"/>
  <c r="L145" i="6"/>
  <c r="M145" i="6"/>
  <c r="N145" i="6"/>
  <c r="O145" i="6"/>
  <c r="P145" i="6"/>
  <c r="Q145" i="6"/>
  <c r="D147" i="6"/>
  <c r="E147" i="6"/>
  <c r="F147" i="6"/>
  <c r="G147" i="6"/>
  <c r="H147" i="6"/>
  <c r="I147" i="6"/>
  <c r="J147" i="6"/>
  <c r="K147" i="6"/>
  <c r="L147" i="6"/>
  <c r="M147" i="6"/>
  <c r="N147" i="6"/>
  <c r="O147" i="6"/>
  <c r="P147" i="6"/>
  <c r="Q147" i="6"/>
  <c r="D148" i="6"/>
  <c r="E148" i="6"/>
  <c r="F148" i="6"/>
  <c r="G148" i="6"/>
  <c r="H148" i="6"/>
  <c r="I148" i="6"/>
  <c r="J148" i="6"/>
  <c r="K148" i="6"/>
  <c r="L148" i="6"/>
  <c r="M148" i="6"/>
  <c r="N148" i="6"/>
  <c r="O148" i="6"/>
  <c r="P148" i="6"/>
  <c r="Q148" i="6"/>
  <c r="D149" i="6"/>
  <c r="E149" i="6"/>
  <c r="F149" i="6"/>
  <c r="G149" i="6"/>
  <c r="H149" i="6"/>
  <c r="I149" i="6"/>
  <c r="J149" i="6"/>
  <c r="K149" i="6"/>
  <c r="L149" i="6"/>
  <c r="M149" i="6"/>
  <c r="N149" i="6"/>
  <c r="O149" i="6"/>
  <c r="P149" i="6"/>
  <c r="Q149" i="6"/>
  <c r="I151" i="6"/>
  <c r="L151" i="6"/>
  <c r="C149" i="6"/>
  <c r="C148" i="6"/>
  <c r="C147" i="6"/>
  <c r="C145" i="6"/>
  <c r="C144" i="6"/>
  <c r="C143" i="6"/>
  <c r="D132" i="6"/>
  <c r="D139" i="6"/>
  <c r="E132" i="6"/>
  <c r="F132" i="6"/>
  <c r="G132" i="6"/>
  <c r="H132" i="6"/>
  <c r="I132" i="6"/>
  <c r="I139" i="6"/>
  <c r="J132" i="6"/>
  <c r="K132" i="6"/>
  <c r="K139" i="6"/>
  <c r="L132" i="6"/>
  <c r="L139" i="6"/>
  <c r="M132" i="6"/>
  <c r="N132" i="6"/>
  <c r="O132" i="6"/>
  <c r="O139" i="6"/>
  <c r="P132" i="6"/>
  <c r="P139" i="6"/>
  <c r="Q132" i="6"/>
  <c r="Q139" i="6"/>
  <c r="D133" i="6"/>
  <c r="E133" i="6"/>
  <c r="E139" i="6"/>
  <c r="F133" i="6"/>
  <c r="G133" i="6"/>
  <c r="H133" i="6"/>
  <c r="H139" i="6"/>
  <c r="I133" i="6"/>
  <c r="J133" i="6"/>
  <c r="J139" i="6"/>
  <c r="K133" i="6"/>
  <c r="L133" i="6"/>
  <c r="M133" i="6"/>
  <c r="N133" i="6"/>
  <c r="O133" i="6"/>
  <c r="P133" i="6"/>
  <c r="Q133" i="6"/>
  <c r="D134" i="6"/>
  <c r="E134" i="6"/>
  <c r="F134" i="6"/>
  <c r="F139" i="6"/>
  <c r="G134" i="6"/>
  <c r="H134" i="6"/>
  <c r="I134" i="6"/>
  <c r="J134" i="6"/>
  <c r="K134" i="6"/>
  <c r="L134" i="6"/>
  <c r="M134" i="6"/>
  <c r="N134" i="6"/>
  <c r="N139" i="6"/>
  <c r="O134" i="6"/>
  <c r="P134" i="6"/>
  <c r="Q134" i="6"/>
  <c r="D136" i="6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C137" i="6"/>
  <c r="C136" i="6"/>
  <c r="C134" i="6"/>
  <c r="C133" i="6"/>
  <c r="C132" i="6"/>
  <c r="Q117" i="6"/>
  <c r="Q124" i="6"/>
  <c r="P117" i="6"/>
  <c r="P124" i="6"/>
  <c r="P118" i="6"/>
  <c r="Q118" i="6"/>
  <c r="P119" i="6"/>
  <c r="Q119" i="6"/>
  <c r="P121" i="6"/>
  <c r="Q121" i="6"/>
  <c r="P122" i="6"/>
  <c r="Q122" i="6"/>
  <c r="P105" i="6"/>
  <c r="Q105" i="6"/>
  <c r="P106" i="6"/>
  <c r="P113" i="6"/>
  <c r="Q106" i="6"/>
  <c r="Q113" i="6"/>
  <c r="P107" i="6"/>
  <c r="Q107" i="6"/>
  <c r="P109" i="6"/>
  <c r="Q109" i="6"/>
  <c r="P110" i="6"/>
  <c r="Q110" i="6"/>
  <c r="P111" i="6"/>
  <c r="Q111" i="6"/>
  <c r="P94" i="6"/>
  <c r="Q94" i="6"/>
  <c r="Q101" i="6"/>
  <c r="P95" i="6"/>
  <c r="Q95" i="6"/>
  <c r="P96" i="6"/>
  <c r="P101" i="6"/>
  <c r="Q96" i="6"/>
  <c r="P98" i="6"/>
  <c r="Q98" i="6"/>
  <c r="P99" i="6"/>
  <c r="Q99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C84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C82" i="6"/>
  <c r="C81" i="6"/>
  <c r="D39" i="6"/>
  <c r="E39" i="6"/>
  <c r="F39" i="6"/>
  <c r="G39" i="6"/>
  <c r="M39" i="6"/>
  <c r="P39" i="6"/>
  <c r="Q39" i="6"/>
  <c r="D37" i="6"/>
  <c r="E37" i="6"/>
  <c r="F37" i="6"/>
  <c r="G37" i="6"/>
  <c r="M37" i="6"/>
  <c r="P37" i="6"/>
  <c r="Q37" i="6"/>
  <c r="Q81" i="6"/>
  <c r="Q83" i="6"/>
  <c r="K162" i="6"/>
  <c r="D151" i="6"/>
  <c r="N151" i="6"/>
  <c r="P151" i="6"/>
  <c r="H151" i="6"/>
  <c r="M162" i="6"/>
  <c r="E162" i="6"/>
  <c r="C139" i="6"/>
  <c r="G139" i="6"/>
  <c r="H162" i="6"/>
  <c r="M139" i="6"/>
  <c r="O151" i="6"/>
  <c r="K151" i="6"/>
  <c r="G151" i="6"/>
  <c r="P81" i="6"/>
  <c r="P83" i="6"/>
  <c r="O81" i="6"/>
  <c r="O83" i="6"/>
  <c r="P38" i="6"/>
  <c r="P36" i="6"/>
  <c r="N81" i="6"/>
  <c r="N83" i="6"/>
  <c r="M83" i="6"/>
  <c r="M81" i="6"/>
  <c r="J83" i="6"/>
  <c r="L83" i="6"/>
  <c r="L81" i="6"/>
  <c r="N113" i="6"/>
  <c r="N111" i="6"/>
  <c r="N110" i="6"/>
  <c r="N109" i="6"/>
  <c r="N106" i="6"/>
  <c r="N105" i="6"/>
  <c r="N101" i="6"/>
  <c r="N99" i="6"/>
  <c r="N98" i="6"/>
  <c r="N95" i="6"/>
  <c r="N94" i="6"/>
  <c r="G81" i="6"/>
  <c r="H81" i="6"/>
  <c r="I81" i="6"/>
  <c r="J81" i="6"/>
  <c r="K81" i="6"/>
  <c r="G83" i="6"/>
  <c r="H83" i="6"/>
  <c r="I83" i="6"/>
  <c r="K83" i="6"/>
  <c r="N35" i="6"/>
  <c r="N124" i="6"/>
  <c r="N33" i="6"/>
  <c r="N122" i="6"/>
  <c r="N32" i="6"/>
  <c r="N121" i="6"/>
  <c r="N29" i="6"/>
  <c r="N118" i="6"/>
  <c r="N28" i="6"/>
  <c r="N117" i="6"/>
  <c r="N18" i="6"/>
  <c r="N107" i="6"/>
  <c r="N7" i="6"/>
  <c r="N96" i="6"/>
  <c r="M124" i="6"/>
  <c r="L124" i="6"/>
  <c r="K124" i="6"/>
  <c r="I124" i="6"/>
  <c r="H124" i="6"/>
  <c r="C124" i="6"/>
  <c r="M122" i="6"/>
  <c r="M121" i="6"/>
  <c r="M119" i="6"/>
  <c r="L119" i="6"/>
  <c r="K119" i="6"/>
  <c r="I119" i="6"/>
  <c r="H119" i="6"/>
  <c r="M118" i="6"/>
  <c r="L118" i="6"/>
  <c r="K118" i="6"/>
  <c r="I118" i="6"/>
  <c r="H118" i="6"/>
  <c r="O117" i="6"/>
  <c r="M117" i="6"/>
  <c r="L117" i="6"/>
  <c r="K117" i="6"/>
  <c r="I117" i="6"/>
  <c r="H117" i="6"/>
  <c r="C117" i="6"/>
  <c r="M113" i="6"/>
  <c r="L113" i="6"/>
  <c r="K113" i="6"/>
  <c r="J113" i="6"/>
  <c r="I113" i="6"/>
  <c r="H113" i="6"/>
  <c r="M111" i="6"/>
  <c r="O110" i="6"/>
  <c r="M110" i="6"/>
  <c r="O109" i="6"/>
  <c r="M109" i="6"/>
  <c r="L109" i="6"/>
  <c r="K109" i="6"/>
  <c r="J109" i="6"/>
  <c r="I109" i="6"/>
  <c r="H109" i="6"/>
  <c r="M107" i="6"/>
  <c r="L107" i="6"/>
  <c r="K107" i="6"/>
  <c r="J107" i="6"/>
  <c r="I107" i="6"/>
  <c r="H107" i="6"/>
  <c r="M106" i="6"/>
  <c r="L106" i="6"/>
  <c r="K106" i="6"/>
  <c r="J106" i="6"/>
  <c r="I106" i="6"/>
  <c r="H106" i="6"/>
  <c r="O105" i="6"/>
  <c r="M105" i="6"/>
  <c r="L105" i="6"/>
  <c r="K105" i="6"/>
  <c r="J105" i="6"/>
  <c r="I105" i="6"/>
  <c r="H105" i="6"/>
  <c r="M101" i="6"/>
  <c r="L101" i="6"/>
  <c r="K101" i="6"/>
  <c r="J101" i="6"/>
  <c r="I101" i="6"/>
  <c r="C101" i="6"/>
  <c r="M99" i="6"/>
  <c r="O98" i="6"/>
  <c r="M98" i="6"/>
  <c r="M96" i="6"/>
  <c r="L96" i="6"/>
  <c r="K96" i="6"/>
  <c r="J96" i="6"/>
  <c r="I96" i="6"/>
  <c r="C96" i="6"/>
  <c r="M95" i="6"/>
  <c r="L95" i="6"/>
  <c r="K95" i="6"/>
  <c r="J95" i="6"/>
  <c r="I95" i="6"/>
  <c r="C95" i="6"/>
  <c r="O94" i="6"/>
  <c r="M94" i="6"/>
  <c r="L94" i="6"/>
  <c r="K94" i="6"/>
  <c r="J94" i="6"/>
  <c r="I94" i="6"/>
  <c r="C94" i="6"/>
  <c r="F83" i="6"/>
  <c r="E83" i="6"/>
  <c r="D83" i="6"/>
  <c r="C83" i="6"/>
  <c r="Q38" i="6"/>
  <c r="M38" i="6"/>
  <c r="L38" i="6"/>
  <c r="K38" i="6"/>
  <c r="J38" i="6"/>
  <c r="I38" i="6"/>
  <c r="H38" i="6"/>
  <c r="F81" i="6"/>
  <c r="E81" i="6"/>
  <c r="D81" i="6"/>
  <c r="Q36" i="6"/>
  <c r="M36" i="6"/>
  <c r="L36" i="6"/>
  <c r="K36" i="6"/>
  <c r="J36" i="6"/>
  <c r="I36" i="6"/>
  <c r="H36" i="6"/>
  <c r="J35" i="6"/>
  <c r="J118" i="6"/>
  <c r="J119" i="6"/>
  <c r="O33" i="6"/>
  <c r="O122" i="6"/>
  <c r="L33" i="6"/>
  <c r="L122" i="6"/>
  <c r="K33" i="6"/>
  <c r="K122" i="6"/>
  <c r="I33" i="6"/>
  <c r="I122" i="6"/>
  <c r="H33" i="6"/>
  <c r="H122" i="6"/>
  <c r="C33" i="6"/>
  <c r="C122" i="6"/>
  <c r="O32" i="6"/>
  <c r="O121" i="6"/>
  <c r="L32" i="6"/>
  <c r="L37" i="6"/>
  <c r="K32" i="6"/>
  <c r="I32" i="6"/>
  <c r="H32" i="6"/>
  <c r="H121" i="6"/>
  <c r="C32" i="6"/>
  <c r="C121" i="6"/>
  <c r="O29" i="6"/>
  <c r="O30" i="6"/>
  <c r="O36" i="6"/>
  <c r="C29" i="6"/>
  <c r="C30" i="6"/>
  <c r="C38" i="6"/>
  <c r="C24" i="6"/>
  <c r="C107" i="6"/>
  <c r="O22" i="6"/>
  <c r="O111" i="6"/>
  <c r="L22" i="6"/>
  <c r="L111" i="6"/>
  <c r="K22" i="6"/>
  <c r="K111" i="6"/>
  <c r="J22" i="6"/>
  <c r="J33" i="6"/>
  <c r="J122" i="6"/>
  <c r="I22" i="6"/>
  <c r="I111" i="6"/>
  <c r="H22" i="6"/>
  <c r="H111" i="6"/>
  <c r="C22" i="6"/>
  <c r="C111" i="6"/>
  <c r="L21" i="6"/>
  <c r="L110" i="6"/>
  <c r="K21" i="6"/>
  <c r="K110" i="6"/>
  <c r="J21" i="6"/>
  <c r="J110" i="6"/>
  <c r="I21" i="6"/>
  <c r="I110" i="6"/>
  <c r="H21" i="6"/>
  <c r="H110" i="6"/>
  <c r="O18" i="6"/>
  <c r="O107" i="6"/>
  <c r="C18" i="6"/>
  <c r="O17" i="6"/>
  <c r="O106" i="6"/>
  <c r="C17" i="6"/>
  <c r="C106" i="6"/>
  <c r="H12" i="6"/>
  <c r="H95" i="6"/>
  <c r="O10" i="6"/>
  <c r="O99" i="6"/>
  <c r="L10" i="6"/>
  <c r="L99" i="6"/>
  <c r="K10" i="6"/>
  <c r="K99" i="6"/>
  <c r="J10" i="6"/>
  <c r="J99" i="6"/>
  <c r="I10" i="6"/>
  <c r="I99" i="6"/>
  <c r="C10" i="6"/>
  <c r="C99" i="6"/>
  <c r="L9" i="6"/>
  <c r="L98" i="6"/>
  <c r="K9" i="6"/>
  <c r="K98" i="6"/>
  <c r="J9" i="6"/>
  <c r="J98" i="6"/>
  <c r="I9" i="6"/>
  <c r="I98" i="6"/>
  <c r="C9" i="6"/>
  <c r="C98" i="6"/>
  <c r="O7" i="6"/>
  <c r="O96" i="6"/>
  <c r="O6" i="6"/>
  <c r="O95" i="6"/>
  <c r="O101" i="6"/>
  <c r="J124" i="6"/>
  <c r="J117" i="6"/>
  <c r="O118" i="6"/>
  <c r="H37" i="6"/>
  <c r="L121" i="6"/>
  <c r="L39" i="6"/>
  <c r="K39" i="6"/>
  <c r="K37" i="6"/>
  <c r="I121" i="6"/>
  <c r="I37" i="6"/>
  <c r="I39" i="6"/>
  <c r="C118" i="6"/>
  <c r="K121" i="6"/>
  <c r="O37" i="6"/>
  <c r="C119" i="6"/>
  <c r="C109" i="6"/>
  <c r="H101" i="6"/>
  <c r="C105" i="6"/>
  <c r="N30" i="6"/>
  <c r="N38" i="6"/>
  <c r="C151" i="6"/>
  <c r="N36" i="6"/>
  <c r="H98" i="6"/>
  <c r="H96" i="6"/>
  <c r="C110" i="6"/>
  <c r="H94" i="6"/>
  <c r="N37" i="6"/>
  <c r="C37" i="6"/>
  <c r="C39" i="6"/>
  <c r="H99" i="6"/>
  <c r="O113" i="6"/>
  <c r="O124" i="6"/>
  <c r="C36" i="6"/>
  <c r="H39" i="6"/>
  <c r="O39" i="6"/>
  <c r="J111" i="6"/>
  <c r="C113" i="6"/>
  <c r="N39" i="6"/>
  <c r="O119" i="6"/>
  <c r="J32" i="6"/>
  <c r="N119" i="6"/>
  <c r="O38" i="6"/>
  <c r="J121" i="6"/>
  <c r="J37" i="6"/>
  <c r="J39" i="6"/>
</calcChain>
</file>

<file path=xl/sharedStrings.xml><?xml version="1.0" encoding="utf-8"?>
<sst xmlns="http://schemas.openxmlformats.org/spreadsheetml/2006/main" count="150" uniqueCount="24">
  <si>
    <t>2.A  VĚKOVÁ STRUKTURA OBYVATELSTVA - absolutní údaje</t>
  </si>
  <si>
    <t>stav k 31.12.</t>
  </si>
  <si>
    <t>muži</t>
  </si>
  <si>
    <t>věk</t>
  </si>
  <si>
    <t>0 až 14</t>
  </si>
  <si>
    <t>15 až 59</t>
  </si>
  <si>
    <t>60 a více</t>
  </si>
  <si>
    <t xml:space="preserve">65 a více </t>
  </si>
  <si>
    <t>80 a více</t>
  </si>
  <si>
    <t>celkem</t>
  </si>
  <si>
    <t>ženy</t>
  </si>
  <si>
    <t>15 až 49</t>
  </si>
  <si>
    <t>2.A  VĚKOVÁ STRUKTURA OBYVATELSTVA - relativní údaje</t>
  </si>
  <si>
    <t>2001***</t>
  </si>
  <si>
    <t>2011***</t>
  </si>
  <si>
    <t>1991***</t>
  </si>
  <si>
    <t>***opraveno podle SLDB 1991, resp. 2001</t>
  </si>
  <si>
    <t>***opraveno podle SLDB 2011</t>
  </si>
  <si>
    <t>index stáří 1*</t>
  </si>
  <si>
    <t>index stáří 2*</t>
  </si>
  <si>
    <t>index ekonomického zatížení 1**</t>
  </si>
  <si>
    <t>index ekonomického zatížení 2**</t>
  </si>
  <si>
    <t xml:space="preserve">*index 1 = počet osob ve věku 60 a více let na 100 dětí ve věku 0-14 let; index 2 = počet osob ve věku 65 a více let na 100 dětí ve věku 0-14 let </t>
  </si>
  <si>
    <t>**index 1 = počet dětí ve věku 0-14 let a osob ve věku 60 a více let na 100 osob ve věku 15-59 let; index 2 = počet dětí ve věku 0-14 let a osob ve věku 65 a více let na 100 osob ve věku 15-64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</si>
</sst>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_#"/>
    <numFmt numFmtId="165" formatCode="0.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Times New Roman CE"/>
      <family val="1"/>
      <charset val="238"/>
    </font>
    <font>
      <sz val="9"/>
      <name val="Times New Roman CE"/>
      <family val="1"/>
      <charset val="238"/>
    </font>
    <font>
      <i/>
      <sz val="9"/>
      <name val="Times New Roman CE"/>
      <family val="1"/>
      <charset val="238"/>
    </font>
    <font>
      <b/>
      <sz val="9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i/>
      <sz val="8"/>
      <name val="Verdana"/>
      <family val="2"/>
      <charset val="238"/>
    </font>
    <font>
      <b/>
      <i/>
      <sz val="8"/>
      <name val="Verdana"/>
      <family val="2"/>
      <charset val="238"/>
    </font>
    <font>
      <b/>
      <sz val="9"/>
      <color theme="0"/>
      <name val="Times New Roman CE"/>
      <family val="1"/>
      <charset val="238"/>
    </font>
    <font>
      <sz val="9"/>
      <color theme="0"/>
      <name val="Times New Roman CE"/>
      <family val="1"/>
      <charset val="238"/>
    </font>
    <font>
      <b/>
      <sz val="9"/>
      <color theme="0"/>
      <name val="Verdana"/>
      <family val="2"/>
      <charset val="238"/>
    </font>
    <font>
      <sz val="8"/>
      <color theme="0"/>
      <name val="Verdana"/>
      <family val="2"/>
      <charset val="238"/>
    </font>
    <font>
      <b/>
      <sz val="8"/>
      <color theme="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Border="1"/>
    <xf numFmtId="0" fontId="4" fillId="0" borderId="0" xfId="1" applyFont="1"/>
    <xf numFmtId="0" fontId="3" fillId="0" borderId="0" xfId="1" applyNumberFormat="1" applyFont="1" applyBorder="1"/>
    <xf numFmtId="3" fontId="3" fillId="0" borderId="0" xfId="1" applyNumberFormat="1" applyFont="1" applyBorder="1" applyAlignment="1"/>
    <xf numFmtId="0" fontId="3" fillId="0" borderId="0" xfId="1" applyFont="1" applyAlignment="1">
      <alignment horizontal="center" vertical="center"/>
    </xf>
    <xf numFmtId="165" fontId="3" fillId="0" borderId="0" xfId="1" applyNumberFormat="1" applyFont="1" applyBorder="1" applyAlignment="1">
      <alignment horizontal="center"/>
    </xf>
    <xf numFmtId="0" fontId="3" fillId="0" borderId="0" xfId="1" applyFont="1" applyBorder="1" applyAlignment="1"/>
    <xf numFmtId="0" fontId="3" fillId="0" borderId="0" xfId="1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3" fontId="6" fillId="0" borderId="1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9" fillId="0" borderId="1" xfId="1" applyFont="1" applyBorder="1" applyAlignment="1">
      <alignment horizontal="center"/>
    </xf>
    <xf numFmtId="3" fontId="8" fillId="0" borderId="1" xfId="1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3" fontId="8" fillId="0" borderId="5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3" fontId="6" fillId="0" borderId="5" xfId="1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3" fontId="6" fillId="0" borderId="7" xfId="1" applyNumberFormat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3" fontId="6" fillId="0" borderId="9" xfId="1" applyNumberFormat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3" fontId="8" fillId="0" borderId="0" xfId="1" applyNumberFormat="1" applyFont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Border="1" applyAlignment="1">
      <alignment horizontal="center" vertical="center"/>
    </xf>
    <xf numFmtId="165" fontId="6" fillId="0" borderId="9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7" fillId="0" borderId="0" xfId="1" applyFont="1" applyAlignment="1">
      <alignment horizontal="center"/>
    </xf>
    <xf numFmtId="0" fontId="9" fillId="0" borderId="2" xfId="1" applyFont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165" fontId="6" fillId="0" borderId="5" xfId="1" applyNumberFormat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0" fontId="5" fillId="0" borderId="0" xfId="1" applyFont="1" applyAlignment="1">
      <alignment horizontal="left" vertical="center"/>
    </xf>
    <xf numFmtId="0" fontId="3" fillId="0" borderId="11" xfId="0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7" fillId="0" borderId="0" xfId="1" applyFont="1" applyBorder="1" applyAlignment="1"/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6" fillId="0" borderId="11" xfId="1" applyNumberFormat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10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2" fillId="2" borderId="0" xfId="1" applyFont="1" applyFill="1" applyAlignment="1">
      <alignment horizontal="left" vertical="center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left"/>
    </xf>
    <xf numFmtId="0" fontId="14" fillId="2" borderId="0" xfId="1" applyFont="1" applyFill="1" applyBorder="1" applyAlignment="1">
      <alignment horizontal="left"/>
    </xf>
    <xf numFmtId="165" fontId="3" fillId="0" borderId="0" xfId="1" applyNumberFormat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11" xfId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K164"/>
  <sheetViews>
    <sheetView tabSelected="1" workbookViewId="0"/>
  </sheetViews>
  <sheetFormatPr defaultColWidth="15.5703125" defaultRowHeight="12" x14ac:dyDescent="0.2"/>
  <cols>
    <col min="1" max="1" width="3.28515625" style="2" customWidth="1"/>
    <col min="2" max="2" width="20.28515625" style="3" customWidth="1"/>
    <col min="3" max="17" width="11.7109375" style="2" customWidth="1"/>
    <col min="18" max="18" width="11.140625" style="2" customWidth="1"/>
    <col min="19" max="24" width="10.140625" style="2" customWidth="1"/>
    <col min="25" max="25" width="10.42578125" style="2" customWidth="1"/>
    <col min="26" max="44" width="7.28515625" style="2" customWidth="1"/>
    <col min="45" max="64" width="7.7109375" style="2" customWidth="1"/>
    <col min="65" max="16384" width="15.5703125" style="2"/>
  </cols>
  <sheetData>
    <row r="1" spans="1:70" x14ac:dyDescent="0.2"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70" ht="15" customHeight="1" x14ac:dyDescent="0.2">
      <c r="A2" s="17"/>
      <c r="B2" s="71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18"/>
      <c r="S2" s="18"/>
      <c r="T2" s="18"/>
      <c r="U2" s="18"/>
      <c r="V2" s="18"/>
      <c r="W2" s="1"/>
      <c r="X2" s="1"/>
    </row>
    <row r="3" spans="1:70" ht="12.75" customHeight="1" x14ac:dyDescent="0.2">
      <c r="A3" s="17"/>
      <c r="B3" s="19" t="s">
        <v>1</v>
      </c>
      <c r="C3" s="76" t="s">
        <v>2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</row>
    <row r="4" spans="1:70" x14ac:dyDescent="0.2">
      <c r="A4" s="17"/>
      <c r="B4" s="19" t="s">
        <v>3</v>
      </c>
      <c r="C4" s="21">
        <v>1990</v>
      </c>
      <c r="D4" s="21" t="s">
        <v>15</v>
      </c>
      <c r="E4" s="21">
        <v>1992</v>
      </c>
      <c r="F4" s="21">
        <v>1993</v>
      </c>
      <c r="G4" s="21">
        <v>1994</v>
      </c>
      <c r="H4" s="21">
        <v>1995</v>
      </c>
      <c r="I4" s="21">
        <v>1996</v>
      </c>
      <c r="J4" s="21">
        <v>1997</v>
      </c>
      <c r="K4" s="21">
        <v>1998</v>
      </c>
      <c r="L4" s="21">
        <v>1999</v>
      </c>
      <c r="M4" s="21">
        <v>2000</v>
      </c>
      <c r="N4" s="21" t="s">
        <v>13</v>
      </c>
      <c r="O4" s="21">
        <v>2002</v>
      </c>
      <c r="P4" s="21">
        <v>2003</v>
      </c>
      <c r="Q4" s="21">
        <v>2004</v>
      </c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70" x14ac:dyDescent="0.2">
      <c r="A5" s="17"/>
      <c r="B5" s="19" t="s">
        <v>4</v>
      </c>
      <c r="C5" s="23">
        <v>1122792</v>
      </c>
      <c r="D5" s="23">
        <v>1086074</v>
      </c>
      <c r="E5" s="23">
        <v>1057731</v>
      </c>
      <c r="F5" s="23">
        <v>1029820</v>
      </c>
      <c r="G5" s="23">
        <v>998161</v>
      </c>
      <c r="H5" s="23">
        <v>969880</v>
      </c>
      <c r="I5" s="23">
        <v>944099</v>
      </c>
      <c r="J5" s="23">
        <v>920061</v>
      </c>
      <c r="K5" s="23">
        <v>897844</v>
      </c>
      <c r="L5" s="23">
        <v>875214</v>
      </c>
      <c r="M5" s="23">
        <v>853867</v>
      </c>
      <c r="N5" s="24">
        <v>831956</v>
      </c>
      <c r="O5" s="23">
        <v>815539</v>
      </c>
      <c r="P5" s="24">
        <v>797847</v>
      </c>
      <c r="Q5" s="24">
        <v>784186</v>
      </c>
    </row>
    <row r="6" spans="1:70" x14ac:dyDescent="0.2">
      <c r="A6" s="17"/>
      <c r="B6" s="19" t="s">
        <v>5</v>
      </c>
      <c r="C6" s="23">
        <v>3184087</v>
      </c>
      <c r="D6" s="23">
        <v>3184884</v>
      </c>
      <c r="E6" s="23">
        <v>3216453</v>
      </c>
      <c r="F6" s="23">
        <v>3247506</v>
      </c>
      <c r="G6" s="23">
        <v>3278909</v>
      </c>
      <c r="H6" s="23">
        <v>3303427</v>
      </c>
      <c r="I6" s="23">
        <v>3323908</v>
      </c>
      <c r="J6" s="23">
        <v>3343272</v>
      </c>
      <c r="K6" s="23">
        <v>3358287</v>
      </c>
      <c r="L6" s="23">
        <v>3371037</v>
      </c>
      <c r="M6" s="23">
        <v>3376152</v>
      </c>
      <c r="N6" s="24">
        <v>3362185</v>
      </c>
      <c r="O6" s="23">
        <f>3602746-239711</f>
        <v>3363035</v>
      </c>
      <c r="P6" s="24">
        <v>3368866</v>
      </c>
      <c r="Q6" s="24">
        <v>3366074</v>
      </c>
    </row>
    <row r="7" spans="1:70" x14ac:dyDescent="0.2">
      <c r="A7" s="17"/>
      <c r="B7" s="19" t="s">
        <v>6</v>
      </c>
      <c r="C7" s="23">
        <v>729993</v>
      </c>
      <c r="D7" s="23">
        <v>735044</v>
      </c>
      <c r="E7" s="23">
        <v>739229</v>
      </c>
      <c r="F7" s="23">
        <v>741971</v>
      </c>
      <c r="G7" s="23">
        <v>743394</v>
      </c>
      <c r="H7" s="23">
        <v>743208</v>
      </c>
      <c r="I7" s="23">
        <v>744078</v>
      </c>
      <c r="J7" s="23">
        <v>745397</v>
      </c>
      <c r="K7" s="23">
        <v>749304</v>
      </c>
      <c r="L7" s="23">
        <v>754811</v>
      </c>
      <c r="M7" s="23">
        <v>766712</v>
      </c>
      <c r="N7" s="24">
        <f>N12-N5-N6</f>
        <v>773845</v>
      </c>
      <c r="O7" s="23">
        <f>548421+239711</f>
        <v>788132</v>
      </c>
      <c r="P7" s="24">
        <v>808027</v>
      </c>
      <c r="Q7" s="24">
        <v>830653</v>
      </c>
    </row>
    <row r="8" spans="1:70" x14ac:dyDescent="0.2">
      <c r="A8" s="17"/>
      <c r="B8" s="19"/>
      <c r="C8" s="23"/>
      <c r="D8" s="57"/>
      <c r="E8" s="57"/>
      <c r="F8" s="57"/>
      <c r="G8" s="57"/>
      <c r="H8" s="18"/>
      <c r="I8" s="23"/>
      <c r="J8" s="23"/>
      <c r="K8" s="23"/>
      <c r="L8" s="23"/>
      <c r="M8" s="23"/>
      <c r="N8" s="25"/>
      <c r="O8" s="23"/>
      <c r="P8" s="25"/>
      <c r="Q8" s="24"/>
    </row>
    <row r="9" spans="1:70" s="4" customFormat="1" x14ac:dyDescent="0.2">
      <c r="A9" s="26"/>
      <c r="B9" s="27" t="s">
        <v>7</v>
      </c>
      <c r="C9" s="28">
        <f>211441+102049+100387+55216+20909</f>
        <v>490002</v>
      </c>
      <c r="D9" s="28">
        <v>495010</v>
      </c>
      <c r="E9" s="28">
        <v>499778</v>
      </c>
      <c r="F9" s="28">
        <v>506618</v>
      </c>
      <c r="G9" s="28">
        <v>513551</v>
      </c>
      <c r="H9" s="28">
        <v>521082</v>
      </c>
      <c r="I9" s="28">
        <f>I7-215150</f>
        <v>528928</v>
      </c>
      <c r="J9" s="28">
        <f>J7-209475</f>
        <v>535922</v>
      </c>
      <c r="K9" s="28">
        <f>K7-208240</f>
        <v>541064</v>
      </c>
      <c r="L9" s="28">
        <f>L7-209852</f>
        <v>544959</v>
      </c>
      <c r="M9" s="28">
        <v>547856</v>
      </c>
      <c r="N9" s="29">
        <v>545758</v>
      </c>
      <c r="O9" s="28">
        <v>548421</v>
      </c>
      <c r="P9" s="29">
        <v>551801</v>
      </c>
      <c r="Q9" s="29">
        <v>557945</v>
      </c>
    </row>
    <row r="10" spans="1:70" s="4" customFormat="1" x14ac:dyDescent="0.2">
      <c r="A10" s="26"/>
      <c r="B10" s="27" t="s">
        <v>8</v>
      </c>
      <c r="C10" s="28">
        <f>55216+20909</f>
        <v>76125</v>
      </c>
      <c r="D10" s="28">
        <v>77558</v>
      </c>
      <c r="E10" s="28">
        <v>80299</v>
      </c>
      <c r="F10" s="28">
        <v>82770</v>
      </c>
      <c r="G10" s="28">
        <v>84923</v>
      </c>
      <c r="H10" s="28">
        <v>82237</v>
      </c>
      <c r="I10" s="28">
        <f>48853+28889</f>
        <v>77742</v>
      </c>
      <c r="J10" s="28">
        <f>42393+30696</f>
        <v>73089</v>
      </c>
      <c r="K10" s="28">
        <f>36601+32267</f>
        <v>68868</v>
      </c>
      <c r="L10" s="28">
        <f>36813+33576</f>
        <v>70389</v>
      </c>
      <c r="M10" s="28">
        <v>74739</v>
      </c>
      <c r="N10" s="29">
        <v>77939</v>
      </c>
      <c r="O10" s="28">
        <f>57452+18192+6932+785</f>
        <v>83361</v>
      </c>
      <c r="P10" s="29">
        <v>88536</v>
      </c>
      <c r="Q10" s="29">
        <v>93385</v>
      </c>
    </row>
    <row r="11" spans="1:70" s="4" customFormat="1" x14ac:dyDescent="0.2">
      <c r="A11" s="26"/>
      <c r="B11" s="27"/>
      <c r="C11" s="30"/>
      <c r="D11" s="30"/>
      <c r="E11" s="30"/>
      <c r="F11" s="30"/>
      <c r="G11" s="30"/>
      <c r="H11" s="28"/>
      <c r="I11" s="28"/>
      <c r="J11" s="28"/>
      <c r="K11" s="28"/>
      <c r="L11" s="28"/>
      <c r="M11" s="28"/>
      <c r="N11" s="31"/>
      <c r="O11" s="28"/>
      <c r="P11" s="31"/>
      <c r="Q11" s="31"/>
    </row>
    <row r="12" spans="1:70" x14ac:dyDescent="0.2">
      <c r="A12" s="17"/>
      <c r="B12" s="19" t="s">
        <v>9</v>
      </c>
      <c r="C12" s="32">
        <v>5036872</v>
      </c>
      <c r="D12" s="32">
        <v>5006002</v>
      </c>
      <c r="E12" s="32">
        <v>5013413</v>
      </c>
      <c r="F12" s="32">
        <v>5019297</v>
      </c>
      <c r="G12" s="32">
        <v>5020464</v>
      </c>
      <c r="H12" s="23">
        <f>SUM(H5:H7)</f>
        <v>5016515</v>
      </c>
      <c r="I12" s="23">
        <v>5012085</v>
      </c>
      <c r="J12" s="23">
        <v>5008730</v>
      </c>
      <c r="K12" s="23">
        <v>5005435</v>
      </c>
      <c r="L12" s="23">
        <v>5001062</v>
      </c>
      <c r="M12" s="23">
        <v>4996731</v>
      </c>
      <c r="N12" s="24">
        <v>4967986</v>
      </c>
      <c r="O12" s="32">
        <v>4966706</v>
      </c>
      <c r="P12" s="23">
        <v>4974740</v>
      </c>
      <c r="Q12" s="33">
        <v>4980913</v>
      </c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70" x14ac:dyDescent="0.2">
      <c r="A13" s="17"/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61"/>
      <c r="O13" s="61"/>
      <c r="P13" s="61"/>
      <c r="Q13" s="60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ht="12.75" customHeight="1" x14ac:dyDescent="0.2">
      <c r="A14" s="17"/>
      <c r="B14" s="19" t="s">
        <v>1</v>
      </c>
      <c r="C14" s="76" t="s">
        <v>10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8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x14ac:dyDescent="0.2">
      <c r="A15" s="17"/>
      <c r="B15" s="19" t="s">
        <v>3</v>
      </c>
      <c r="C15" s="21">
        <v>1990</v>
      </c>
      <c r="D15" s="21" t="s">
        <v>15</v>
      </c>
      <c r="E15" s="21">
        <v>1992</v>
      </c>
      <c r="F15" s="21">
        <v>1993</v>
      </c>
      <c r="G15" s="21">
        <v>1994</v>
      </c>
      <c r="H15" s="21">
        <v>1995</v>
      </c>
      <c r="I15" s="21">
        <v>1996</v>
      </c>
      <c r="J15" s="21">
        <v>1997</v>
      </c>
      <c r="K15" s="21">
        <v>1998</v>
      </c>
      <c r="L15" s="21">
        <v>1999</v>
      </c>
      <c r="M15" s="21">
        <v>2000</v>
      </c>
      <c r="N15" s="21" t="s">
        <v>13</v>
      </c>
      <c r="O15" s="21">
        <v>2002</v>
      </c>
      <c r="P15" s="21">
        <v>2003</v>
      </c>
      <c r="Q15" s="21">
        <v>2004</v>
      </c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1:70" x14ac:dyDescent="0.2">
      <c r="A16" s="17"/>
      <c r="B16" s="19" t="s">
        <v>4</v>
      </c>
      <c r="C16" s="23">
        <v>1070890</v>
      </c>
      <c r="D16" s="23">
        <v>1034728</v>
      </c>
      <c r="E16" s="23">
        <v>1006814</v>
      </c>
      <c r="F16" s="23">
        <v>979932</v>
      </c>
      <c r="G16" s="23">
        <v>949863</v>
      </c>
      <c r="H16" s="23">
        <v>923379</v>
      </c>
      <c r="I16" s="23">
        <v>898580</v>
      </c>
      <c r="J16" s="23">
        <v>874971</v>
      </c>
      <c r="K16" s="23">
        <v>853627</v>
      </c>
      <c r="L16" s="23">
        <v>831991</v>
      </c>
      <c r="M16" s="23">
        <v>810567</v>
      </c>
      <c r="N16" s="24">
        <v>789906</v>
      </c>
      <c r="O16" s="23">
        <v>774227</v>
      </c>
      <c r="P16" s="23">
        <v>756628</v>
      </c>
      <c r="Q16" s="23">
        <v>742760</v>
      </c>
      <c r="Z16" s="6"/>
      <c r="AA16" s="1"/>
      <c r="AB16" s="6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1:28" x14ac:dyDescent="0.2">
      <c r="A17" s="17"/>
      <c r="B17" s="19" t="s">
        <v>5</v>
      </c>
      <c r="C17" s="23">
        <f>2877019+273648</f>
        <v>3150667</v>
      </c>
      <c r="D17" s="23">
        <v>3161645</v>
      </c>
      <c r="E17" s="23">
        <v>3189920</v>
      </c>
      <c r="F17" s="23">
        <v>3218572</v>
      </c>
      <c r="G17" s="23">
        <v>3247015</v>
      </c>
      <c r="H17" s="23">
        <v>3267551</v>
      </c>
      <c r="I17" s="23">
        <v>3285443</v>
      </c>
      <c r="J17" s="23">
        <v>3303340</v>
      </c>
      <c r="K17" s="23">
        <v>3315911</v>
      </c>
      <c r="L17" s="23">
        <v>3326898</v>
      </c>
      <c r="M17" s="23">
        <v>3330741</v>
      </c>
      <c r="N17" s="24">
        <v>3317358</v>
      </c>
      <c r="O17" s="23">
        <f>3592795-274525</f>
        <v>3318270</v>
      </c>
      <c r="P17" s="23">
        <v>3316889</v>
      </c>
      <c r="Q17" s="23">
        <v>3311038</v>
      </c>
    </row>
    <row r="18" spans="1:28" x14ac:dyDescent="0.2">
      <c r="A18" s="17"/>
      <c r="B18" s="19" t="s">
        <v>6</v>
      </c>
      <c r="C18" s="23">
        <f>1379343-273648</f>
        <v>1105695</v>
      </c>
      <c r="D18" s="23">
        <v>1110173</v>
      </c>
      <c r="E18" s="23">
        <v>1115550</v>
      </c>
      <c r="F18" s="23">
        <v>1116212</v>
      </c>
      <c r="G18" s="23">
        <v>1115819</v>
      </c>
      <c r="H18" s="23">
        <v>1113899</v>
      </c>
      <c r="I18" s="23">
        <v>1113029</v>
      </c>
      <c r="J18" s="23">
        <v>1112084</v>
      </c>
      <c r="K18" s="23">
        <v>1114648</v>
      </c>
      <c r="L18" s="23">
        <v>1118147</v>
      </c>
      <c r="M18" s="23">
        <v>1128507</v>
      </c>
      <c r="N18" s="24">
        <f>N24-N16-N17</f>
        <v>1131186</v>
      </c>
      <c r="O18" s="23">
        <f>869541+274525</f>
        <v>1144066</v>
      </c>
      <c r="P18" s="23">
        <v>1163198</v>
      </c>
      <c r="Q18" s="23">
        <v>1185866</v>
      </c>
    </row>
    <row r="19" spans="1:28" x14ac:dyDescent="0.2">
      <c r="A19" s="17"/>
      <c r="B19" s="19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5"/>
      <c r="O19" s="23"/>
      <c r="P19" s="25"/>
      <c r="Q19" s="23"/>
    </row>
    <row r="20" spans="1:28" s="4" customFormat="1" x14ac:dyDescent="0.2">
      <c r="A20" s="26"/>
      <c r="B20" s="27" t="s">
        <v>11</v>
      </c>
      <c r="C20" s="28">
        <v>2608190</v>
      </c>
      <c r="D20" s="28">
        <v>2618320</v>
      </c>
      <c r="E20" s="28">
        <v>2641990</v>
      </c>
      <c r="F20" s="28">
        <v>2654477</v>
      </c>
      <c r="G20" s="28">
        <v>2663962</v>
      </c>
      <c r="H20" s="28">
        <v>2667361</v>
      </c>
      <c r="I20" s="28">
        <v>2651777</v>
      </c>
      <c r="J20" s="28">
        <v>2634299</v>
      </c>
      <c r="K20" s="28">
        <v>2617592</v>
      </c>
      <c r="L20" s="28">
        <v>2603970</v>
      </c>
      <c r="M20" s="28">
        <v>2587706</v>
      </c>
      <c r="N20" s="29">
        <v>2556405</v>
      </c>
      <c r="O20" s="28">
        <v>2540786</v>
      </c>
      <c r="P20" s="28">
        <v>2532690</v>
      </c>
      <c r="Q20" s="28">
        <v>2522245</v>
      </c>
      <c r="Z20" s="7"/>
      <c r="AA20" s="7"/>
      <c r="AB20" s="7"/>
    </row>
    <row r="21" spans="1:28" s="4" customFormat="1" x14ac:dyDescent="0.2">
      <c r="A21" s="26"/>
      <c r="B21" s="27" t="s">
        <v>7</v>
      </c>
      <c r="C21" s="28">
        <v>812449</v>
      </c>
      <c r="D21" s="28">
        <v>819948</v>
      </c>
      <c r="E21" s="28">
        <v>828480</v>
      </c>
      <c r="F21" s="28">
        <v>836306</v>
      </c>
      <c r="G21" s="28">
        <v>842681</v>
      </c>
      <c r="H21" s="28">
        <f>H18-262701</f>
        <v>851198</v>
      </c>
      <c r="I21" s="28">
        <f>I18-253709</f>
        <v>859320</v>
      </c>
      <c r="J21" s="28">
        <f>J18-246144</f>
        <v>865940</v>
      </c>
      <c r="K21" s="28">
        <f>K18-244274</f>
        <v>870374</v>
      </c>
      <c r="L21" s="28">
        <f>1118147-245028</f>
        <v>873119</v>
      </c>
      <c r="M21" s="28">
        <v>875147</v>
      </c>
      <c r="N21" s="29">
        <v>868799</v>
      </c>
      <c r="O21" s="28">
        <v>869541</v>
      </c>
      <c r="P21" s="28">
        <v>871391</v>
      </c>
      <c r="Q21" s="28">
        <v>876685</v>
      </c>
    </row>
    <row r="22" spans="1:28" s="4" customFormat="1" x14ac:dyDescent="0.2">
      <c r="A22" s="26"/>
      <c r="B22" s="27" t="s">
        <v>8</v>
      </c>
      <c r="C22" s="28">
        <f>119862+62967</f>
        <v>182829</v>
      </c>
      <c r="D22" s="28">
        <v>186320</v>
      </c>
      <c r="E22" s="28">
        <v>192006</v>
      </c>
      <c r="F22" s="28">
        <v>196870</v>
      </c>
      <c r="G22" s="28">
        <v>200173</v>
      </c>
      <c r="H22" s="28">
        <f>117791+77081</f>
        <v>194872</v>
      </c>
      <c r="I22" s="28">
        <f>104813+80612</f>
        <v>185425</v>
      </c>
      <c r="J22" s="28">
        <f>91037+83706</f>
        <v>174743</v>
      </c>
      <c r="K22" s="28">
        <f>78441+86947</f>
        <v>165388</v>
      </c>
      <c r="L22" s="28">
        <f>77579+89247</f>
        <v>166826</v>
      </c>
      <c r="M22" s="28">
        <v>175028</v>
      </c>
      <c r="N22" s="29">
        <v>182363</v>
      </c>
      <c r="O22" s="28">
        <f>121573+47152+21852+3266</f>
        <v>193843</v>
      </c>
      <c r="P22" s="28">
        <v>204217</v>
      </c>
      <c r="Q22" s="28">
        <v>214947</v>
      </c>
    </row>
    <row r="23" spans="1:28" s="4" customFormat="1" x14ac:dyDescent="0.2">
      <c r="A23" s="26"/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31"/>
      <c r="O23" s="28"/>
      <c r="P23" s="31"/>
      <c r="Q23" s="31"/>
    </row>
    <row r="24" spans="1:28" x14ac:dyDescent="0.2">
      <c r="A24" s="17"/>
      <c r="B24" s="19" t="s">
        <v>9</v>
      </c>
      <c r="C24" s="23">
        <f>5327252</f>
        <v>5327252</v>
      </c>
      <c r="D24" s="23">
        <v>5306546</v>
      </c>
      <c r="E24" s="23">
        <v>5312284</v>
      </c>
      <c r="F24" s="23">
        <v>5314716</v>
      </c>
      <c r="G24" s="23">
        <v>5312697</v>
      </c>
      <c r="H24" s="23">
        <v>5304829</v>
      </c>
      <c r="I24" s="23">
        <v>5297052</v>
      </c>
      <c r="J24" s="23">
        <v>5290395</v>
      </c>
      <c r="K24" s="23">
        <v>5284186</v>
      </c>
      <c r="L24" s="23">
        <v>5277036</v>
      </c>
      <c r="M24" s="23">
        <v>5269815</v>
      </c>
      <c r="N24" s="24">
        <v>5238450</v>
      </c>
      <c r="O24" s="32">
        <v>5236563</v>
      </c>
      <c r="P24" s="32">
        <v>5236715</v>
      </c>
      <c r="Q24" s="33">
        <v>5239664</v>
      </c>
    </row>
    <row r="25" spans="1:28" x14ac:dyDescent="0.2">
      <c r="A25" s="17"/>
      <c r="B25" s="20"/>
      <c r="C25" s="36"/>
      <c r="D25" s="18"/>
      <c r="E25" s="18"/>
      <c r="F25" s="18"/>
      <c r="G25" s="18"/>
      <c r="H25" s="18"/>
      <c r="I25" s="18"/>
      <c r="J25" s="18"/>
      <c r="K25" s="18"/>
      <c r="L25" s="18"/>
      <c r="M25" s="36"/>
      <c r="N25" s="61"/>
      <c r="O25" s="61"/>
      <c r="P25" s="61"/>
      <c r="Q25" s="60"/>
    </row>
    <row r="26" spans="1:28" ht="13.5" customHeight="1" x14ac:dyDescent="0.2">
      <c r="A26" s="17"/>
      <c r="B26" s="19" t="s">
        <v>1</v>
      </c>
      <c r="C26" s="76" t="s">
        <v>9</v>
      </c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8"/>
      <c r="Z26" s="8"/>
      <c r="AA26" s="8"/>
    </row>
    <row r="27" spans="1:28" ht="13.5" customHeight="1" x14ac:dyDescent="0.2">
      <c r="A27" s="17"/>
      <c r="B27" s="19" t="s">
        <v>3</v>
      </c>
      <c r="C27" s="21">
        <v>1990</v>
      </c>
      <c r="D27" s="21" t="s">
        <v>15</v>
      </c>
      <c r="E27" s="21">
        <v>1992</v>
      </c>
      <c r="F27" s="21">
        <v>1993</v>
      </c>
      <c r="G27" s="21">
        <v>1994</v>
      </c>
      <c r="H27" s="21">
        <v>1995</v>
      </c>
      <c r="I27" s="21">
        <v>1996</v>
      </c>
      <c r="J27" s="21">
        <v>1997</v>
      </c>
      <c r="K27" s="21">
        <v>1998</v>
      </c>
      <c r="L27" s="21">
        <v>1999</v>
      </c>
      <c r="M27" s="38">
        <v>2000</v>
      </c>
      <c r="N27" s="21" t="s">
        <v>13</v>
      </c>
      <c r="O27" s="21">
        <v>2002</v>
      </c>
      <c r="P27" s="21">
        <v>2003</v>
      </c>
      <c r="Q27" s="21">
        <v>2004</v>
      </c>
      <c r="Z27" s="8"/>
      <c r="AA27" s="8"/>
    </row>
    <row r="28" spans="1:28" x14ac:dyDescent="0.2">
      <c r="A28" s="17"/>
      <c r="B28" s="19" t="s">
        <v>4</v>
      </c>
      <c r="C28" s="23">
        <v>2193682</v>
      </c>
      <c r="D28" s="23">
        <v>2120802</v>
      </c>
      <c r="E28" s="23">
        <v>2064545</v>
      </c>
      <c r="F28" s="23">
        <v>2009752</v>
      </c>
      <c r="G28" s="23">
        <v>1948024</v>
      </c>
      <c r="H28" s="23">
        <v>1893259</v>
      </c>
      <c r="I28" s="23">
        <v>1842679</v>
      </c>
      <c r="J28" s="23">
        <v>1795032</v>
      </c>
      <c r="K28" s="23">
        <v>1751471</v>
      </c>
      <c r="L28" s="23">
        <v>1707205</v>
      </c>
      <c r="M28" s="23">
        <v>1664434</v>
      </c>
      <c r="N28" s="24">
        <f>N5+N16</f>
        <v>1621862</v>
      </c>
      <c r="O28" s="23">
        <v>1589766</v>
      </c>
      <c r="P28" s="23">
        <v>1554475</v>
      </c>
      <c r="Q28" s="23">
        <v>1526946</v>
      </c>
    </row>
    <row r="29" spans="1:28" x14ac:dyDescent="0.2">
      <c r="A29" s="17"/>
      <c r="B29" s="19" t="s">
        <v>5</v>
      </c>
      <c r="C29" s="23">
        <f>864738+688476+695495+693971+817278+850287+679925+524148+520436</f>
        <v>6334754</v>
      </c>
      <c r="D29" s="23">
        <v>6346529</v>
      </c>
      <c r="E29" s="23">
        <v>6406373</v>
      </c>
      <c r="F29" s="23">
        <v>6466078</v>
      </c>
      <c r="G29" s="23">
        <v>6525924</v>
      </c>
      <c r="H29" s="23">
        <v>6570978</v>
      </c>
      <c r="I29" s="23">
        <v>6609351</v>
      </c>
      <c r="J29" s="23">
        <v>6646612</v>
      </c>
      <c r="K29" s="23">
        <v>6674198</v>
      </c>
      <c r="L29" s="23">
        <v>6697935</v>
      </c>
      <c r="M29" s="23">
        <v>6706893</v>
      </c>
      <c r="N29" s="24">
        <f>N6+N17</f>
        <v>6679543</v>
      </c>
      <c r="O29" s="23">
        <f>7195541-514236</f>
        <v>6681305</v>
      </c>
      <c r="P29" s="23">
        <v>6685755</v>
      </c>
      <c r="Q29" s="23">
        <v>6677112</v>
      </c>
    </row>
    <row r="30" spans="1:28" x14ac:dyDescent="0.2">
      <c r="A30" s="17"/>
      <c r="B30" s="19" t="s">
        <v>6</v>
      </c>
      <c r="C30" s="23">
        <f>10364124-C29-C28</f>
        <v>1835688</v>
      </c>
      <c r="D30" s="23">
        <v>1845217</v>
      </c>
      <c r="E30" s="23">
        <v>1854779</v>
      </c>
      <c r="F30" s="23">
        <v>1858183</v>
      </c>
      <c r="G30" s="23">
        <v>1859213</v>
      </c>
      <c r="H30" s="23">
        <v>1857107</v>
      </c>
      <c r="I30" s="23">
        <v>1857107</v>
      </c>
      <c r="J30" s="23">
        <v>1857481</v>
      </c>
      <c r="K30" s="23">
        <v>1863952</v>
      </c>
      <c r="L30" s="23">
        <v>1872958</v>
      </c>
      <c r="M30" s="23">
        <v>1895219</v>
      </c>
      <c r="N30" s="24">
        <f>N7+N18</f>
        <v>1905031</v>
      </c>
      <c r="O30" s="23">
        <f>O35-O28-O29</f>
        <v>1932198</v>
      </c>
      <c r="P30" s="23">
        <v>1971225</v>
      </c>
      <c r="Q30" s="23">
        <v>2016519</v>
      </c>
    </row>
    <row r="31" spans="1:28" x14ac:dyDescent="0.2">
      <c r="A31" s="17"/>
      <c r="B31" s="19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5"/>
      <c r="O31" s="23"/>
      <c r="P31" s="25"/>
      <c r="Q31" s="23"/>
      <c r="Z31" s="9"/>
      <c r="AA31" s="9"/>
    </row>
    <row r="32" spans="1:28" s="4" customFormat="1" x14ac:dyDescent="0.2">
      <c r="A32" s="26"/>
      <c r="B32" s="27" t="s">
        <v>7</v>
      </c>
      <c r="C32" s="28">
        <f>505638+259059+278800+175078+83876</f>
        <v>1302451</v>
      </c>
      <c r="D32" s="28">
        <v>1314958</v>
      </c>
      <c r="E32" s="28">
        <v>1328258</v>
      </c>
      <c r="F32" s="28">
        <v>1342924</v>
      </c>
      <c r="G32" s="28">
        <v>1356232</v>
      </c>
      <c r="H32" s="28">
        <f>H30-484827</f>
        <v>1372280</v>
      </c>
      <c r="I32" s="28">
        <f>I30-468859</f>
        <v>1388248</v>
      </c>
      <c r="J32" s="39">
        <f>J21+J9</f>
        <v>1401862</v>
      </c>
      <c r="K32" s="28">
        <f>K30-452514</f>
        <v>1411438</v>
      </c>
      <c r="L32" s="28">
        <f>L30-454880</f>
        <v>1418078</v>
      </c>
      <c r="M32" s="28">
        <v>1423003</v>
      </c>
      <c r="N32" s="29">
        <f>N21+N9</f>
        <v>1414557</v>
      </c>
      <c r="O32" s="28">
        <f>1417962</f>
        <v>1417962</v>
      </c>
      <c r="P32" s="28">
        <v>1423192</v>
      </c>
      <c r="Q32" s="28">
        <v>1434630</v>
      </c>
    </row>
    <row r="33" spans="1:115" s="4" customFormat="1" x14ac:dyDescent="0.2">
      <c r="A33" s="26"/>
      <c r="B33" s="27" t="s">
        <v>8</v>
      </c>
      <c r="C33" s="28">
        <f>175078+83876</f>
        <v>258954</v>
      </c>
      <c r="D33" s="28">
        <v>263878</v>
      </c>
      <c r="E33" s="28">
        <v>272305</v>
      </c>
      <c r="F33" s="28">
        <v>279640</v>
      </c>
      <c r="G33" s="28">
        <v>285096</v>
      </c>
      <c r="H33" s="28">
        <f>172729+104380</f>
        <v>277109</v>
      </c>
      <c r="I33" s="28">
        <f>153666+109501</f>
        <v>263167</v>
      </c>
      <c r="J33" s="28">
        <f>J22+J10</f>
        <v>247832</v>
      </c>
      <c r="K33" s="28">
        <f>115042+119214</f>
        <v>234256</v>
      </c>
      <c r="L33" s="28">
        <f>114392+122823</f>
        <v>237215</v>
      </c>
      <c r="M33" s="28">
        <v>249767</v>
      </c>
      <c r="N33" s="29">
        <f>N10+N22</f>
        <v>260302</v>
      </c>
      <c r="O33" s="28">
        <f>179025+65344+28784+4051</f>
        <v>277204</v>
      </c>
      <c r="P33" s="28">
        <v>292753</v>
      </c>
      <c r="Q33" s="28">
        <v>308332</v>
      </c>
    </row>
    <row r="34" spans="1:115" s="4" customFormat="1" x14ac:dyDescent="0.2">
      <c r="A34" s="26"/>
      <c r="B34" s="27"/>
      <c r="C34" s="28"/>
      <c r="D34" s="28"/>
      <c r="E34" s="28"/>
      <c r="F34" s="28"/>
      <c r="G34" s="28"/>
      <c r="H34" s="28"/>
      <c r="I34" s="28"/>
      <c r="J34" s="39"/>
      <c r="K34" s="28"/>
      <c r="L34" s="28"/>
      <c r="M34" s="28"/>
      <c r="N34" s="31"/>
      <c r="O34" s="28"/>
      <c r="P34" s="31"/>
      <c r="Q34" s="31"/>
    </row>
    <row r="35" spans="1:115" x14ac:dyDescent="0.2">
      <c r="A35" s="17"/>
      <c r="B35" s="19" t="s">
        <v>9</v>
      </c>
      <c r="C35" s="23">
        <v>10364124</v>
      </c>
      <c r="D35" s="23">
        <v>10312548</v>
      </c>
      <c r="E35" s="23">
        <v>10325697</v>
      </c>
      <c r="F35" s="23">
        <v>10334013</v>
      </c>
      <c r="G35" s="23">
        <v>10333161</v>
      </c>
      <c r="H35" s="23">
        <v>10321344</v>
      </c>
      <c r="I35" s="23">
        <v>10309137</v>
      </c>
      <c r="J35" s="23">
        <f>SUM(J28:J30)</f>
        <v>10299125</v>
      </c>
      <c r="K35" s="23">
        <v>10289621</v>
      </c>
      <c r="L35" s="23">
        <v>10278098</v>
      </c>
      <c r="M35" s="23">
        <v>10266546</v>
      </c>
      <c r="N35" s="24">
        <f>N24+N12</f>
        <v>10206436</v>
      </c>
      <c r="O35" s="23">
        <v>10203269</v>
      </c>
      <c r="P35" s="23">
        <v>10211455</v>
      </c>
      <c r="Q35" s="33">
        <v>10220577</v>
      </c>
    </row>
    <row r="36" spans="1:115" x14ac:dyDescent="0.2">
      <c r="A36" s="17"/>
      <c r="B36" s="40" t="s">
        <v>18</v>
      </c>
      <c r="C36" s="41">
        <f>C30/C28*100</f>
        <v>83.680679332738293</v>
      </c>
      <c r="D36" s="41">
        <v>87.005623344376332</v>
      </c>
      <c r="E36" s="41">
        <v>89.839601461823307</v>
      </c>
      <c r="F36" s="41">
        <v>92.458323215998789</v>
      </c>
      <c r="G36" s="41">
        <v>95.440969926448545</v>
      </c>
      <c r="H36" s="41">
        <f t="shared" ref="H36:Q36" si="0">H30/H28*100</f>
        <v>98.090488411780953</v>
      </c>
      <c r="I36" s="41">
        <f t="shared" si="0"/>
        <v>100.7829904177559</v>
      </c>
      <c r="J36" s="41">
        <f t="shared" si="0"/>
        <v>103.47899090378334</v>
      </c>
      <c r="K36" s="41">
        <f t="shared" si="0"/>
        <v>106.42208749102898</v>
      </c>
      <c r="L36" s="41">
        <f t="shared" si="0"/>
        <v>109.7090273282939</v>
      </c>
      <c r="M36" s="41">
        <f t="shared" si="0"/>
        <v>113.86567445750326</v>
      </c>
      <c r="N36" s="41">
        <f t="shared" si="0"/>
        <v>117.45950025341243</v>
      </c>
      <c r="O36" s="41">
        <f t="shared" si="0"/>
        <v>121.53977377802772</v>
      </c>
      <c r="P36" s="41">
        <f t="shared" si="0"/>
        <v>126.80969459142155</v>
      </c>
      <c r="Q36" s="41">
        <f t="shared" si="0"/>
        <v>132.06223402792241</v>
      </c>
    </row>
    <row r="37" spans="1:115" x14ac:dyDescent="0.2">
      <c r="A37" s="17"/>
      <c r="B37" s="40" t="s">
        <v>19</v>
      </c>
      <c r="C37" s="41">
        <f>C32/C28*100</f>
        <v>59.37282614344285</v>
      </c>
      <c r="D37" s="41">
        <f t="shared" ref="D37:Q37" si="1">D32/D28*100</f>
        <v>62.002864953918376</v>
      </c>
      <c r="E37" s="41">
        <f t="shared" si="1"/>
        <v>64.336597167898972</v>
      </c>
      <c r="F37" s="41">
        <f t="shared" si="1"/>
        <v>66.820383808549508</v>
      </c>
      <c r="G37" s="41">
        <f t="shared" si="1"/>
        <v>69.620908161295759</v>
      </c>
      <c r="H37" s="41">
        <f t="shared" si="1"/>
        <v>72.482423165557378</v>
      </c>
      <c r="I37" s="41">
        <f t="shared" si="1"/>
        <v>75.338569550095272</v>
      </c>
      <c r="J37" s="41">
        <f t="shared" si="1"/>
        <v>78.096769305505418</v>
      </c>
      <c r="K37" s="41">
        <f t="shared" si="1"/>
        <v>80.585861827001409</v>
      </c>
      <c r="L37" s="41">
        <f t="shared" si="1"/>
        <v>83.064306864143447</v>
      </c>
      <c r="M37" s="41">
        <f t="shared" si="1"/>
        <v>85.49470871179031</v>
      </c>
      <c r="N37" s="41">
        <f t="shared" si="1"/>
        <v>87.218086372330077</v>
      </c>
      <c r="O37" s="41">
        <f t="shared" si="1"/>
        <v>89.193126535603355</v>
      </c>
      <c r="P37" s="41">
        <f t="shared" si="1"/>
        <v>91.554511973495877</v>
      </c>
      <c r="Q37" s="41">
        <f t="shared" si="1"/>
        <v>93.954206632061641</v>
      </c>
    </row>
    <row r="38" spans="1:115" s="10" customFormat="1" ht="24" customHeight="1" x14ac:dyDescent="0.2">
      <c r="A38" s="42"/>
      <c r="B38" s="43" t="s">
        <v>20</v>
      </c>
      <c r="C38" s="44">
        <f>(C28+C30)/C29*100</f>
        <v>63.60736344300031</v>
      </c>
      <c r="D38" s="44">
        <v>62.491150674644359</v>
      </c>
      <c r="E38" s="44">
        <v>61.178517079789138</v>
      </c>
      <c r="F38" s="44">
        <v>59.818873202581223</v>
      </c>
      <c r="G38" s="44">
        <v>58.340198261579509</v>
      </c>
      <c r="H38" s="44">
        <f t="shared" ref="H38:Q38" si="2">(H28+H30)/H29*100</f>
        <v>57.074700295755065</v>
      </c>
      <c r="I38" s="44">
        <f t="shared" si="2"/>
        <v>55.978052913213418</v>
      </c>
      <c r="J38" s="44">
        <f t="shared" si="2"/>
        <v>54.95300462852353</v>
      </c>
      <c r="K38" s="44">
        <f t="shared" si="2"/>
        <v>54.170148982694258</v>
      </c>
      <c r="L38" s="44">
        <f t="shared" si="2"/>
        <v>53.451742962569803</v>
      </c>
      <c r="M38" s="44">
        <f t="shared" si="2"/>
        <v>53.074545844103973</v>
      </c>
      <c r="N38" s="44">
        <f t="shared" si="2"/>
        <v>52.801411713346255</v>
      </c>
      <c r="O38" s="44">
        <f t="shared" si="2"/>
        <v>52.713713862785781</v>
      </c>
      <c r="P38" s="44">
        <f t="shared" si="2"/>
        <v>52.734507920197494</v>
      </c>
      <c r="Q38" s="44">
        <f t="shared" si="2"/>
        <v>53.068826762228937</v>
      </c>
      <c r="AY38" s="11"/>
      <c r="AZ38" s="12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1"/>
      <c r="BV38" s="1"/>
      <c r="BW38" s="1"/>
      <c r="BX38" s="1"/>
      <c r="BY38" s="1"/>
      <c r="BZ38" s="1"/>
      <c r="CA38" s="1"/>
      <c r="CB38" s="1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</row>
    <row r="39" spans="1:115" s="10" customFormat="1" ht="24" customHeight="1" x14ac:dyDescent="0.2">
      <c r="A39" s="42"/>
      <c r="B39" s="43" t="s">
        <v>21</v>
      </c>
      <c r="C39" s="44">
        <f>(C28+C32)/(C29+C30-C32)*100</f>
        <v>50.90474055659071</v>
      </c>
      <c r="D39" s="44">
        <f t="shared" ref="D39:Q39" si="3">(D28+D32)/(D29+D30-D32)*100</f>
        <v>49.961697234232027</v>
      </c>
      <c r="E39" s="44">
        <f t="shared" si="3"/>
        <v>48.9377596138063</v>
      </c>
      <c r="F39" s="44">
        <f t="shared" si="3"/>
        <v>48.023408696643635</v>
      </c>
      <c r="G39" s="44">
        <f t="shared" si="3"/>
        <v>47.009541315468056</v>
      </c>
      <c r="H39" s="44">
        <f t="shared" si="3"/>
        <v>46.281593666491631</v>
      </c>
      <c r="I39" s="44">
        <f t="shared" si="3"/>
        <v>45.646102616339441</v>
      </c>
      <c r="J39" s="44">
        <f t="shared" si="3"/>
        <v>45.012531977627873</v>
      </c>
      <c r="K39" s="44">
        <f t="shared" si="3"/>
        <v>44.381041355396427</v>
      </c>
      <c r="L39" s="44">
        <f t="shared" si="3"/>
        <v>43.693049519664633</v>
      </c>
      <c r="M39" s="44">
        <f t="shared" si="3"/>
        <v>43.005852118974651</v>
      </c>
      <c r="N39" s="44">
        <f t="shared" si="3"/>
        <v>42.348839619208711</v>
      </c>
      <c r="O39" s="44">
        <f t="shared" si="3"/>
        <v>41.79988690218012</v>
      </c>
      <c r="P39" s="44">
        <f t="shared" si="3"/>
        <v>41.163315817383648</v>
      </c>
      <c r="Q39" s="44">
        <f t="shared" si="3"/>
        <v>40.798671883362466</v>
      </c>
      <c r="AY39" s="11"/>
      <c r="AZ39" s="12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"/>
      <c r="BV39" s="1"/>
      <c r="BW39" s="1"/>
      <c r="BX39" s="1"/>
      <c r="BY39" s="1"/>
      <c r="BZ39" s="1"/>
      <c r="CA39" s="1"/>
      <c r="CB39" s="1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</row>
    <row r="40" spans="1:115" s="10" customFormat="1" ht="12" customHeight="1" x14ac:dyDescent="0.2">
      <c r="A40" s="42"/>
      <c r="B40" s="46"/>
      <c r="C40" s="47"/>
      <c r="D40" s="47"/>
      <c r="E40" s="47"/>
      <c r="F40" s="47"/>
      <c r="G40" s="47"/>
      <c r="H40" s="48"/>
      <c r="I40" s="48"/>
      <c r="J40" s="48"/>
      <c r="K40" s="48"/>
      <c r="L40" s="48"/>
      <c r="M40" s="48"/>
      <c r="AY40" s="11"/>
      <c r="AZ40" s="12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"/>
      <c r="BV40" s="1"/>
      <c r="BW40" s="1"/>
      <c r="BX40" s="1"/>
      <c r="BY40" s="1"/>
      <c r="BZ40" s="1"/>
      <c r="CA40" s="1"/>
      <c r="CB40" s="1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</row>
    <row r="41" spans="1:115" s="10" customFormat="1" ht="12" customHeight="1" x14ac:dyDescent="0.2">
      <c r="A41" s="42"/>
      <c r="B41" s="49" t="s">
        <v>22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AY41" s="11"/>
      <c r="AZ41" s="12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"/>
      <c r="BV41" s="1"/>
      <c r="BW41" s="1"/>
      <c r="BX41" s="1"/>
      <c r="BY41" s="1"/>
      <c r="BZ41" s="1"/>
      <c r="CA41" s="1"/>
      <c r="CB41" s="1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</row>
    <row r="42" spans="1:115" s="10" customFormat="1" ht="12" customHeight="1" x14ac:dyDescent="0.2">
      <c r="A42" s="42"/>
      <c r="B42" s="49" t="s">
        <v>23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AY42" s="11"/>
      <c r="AZ42" s="12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"/>
      <c r="BV42" s="1"/>
      <c r="BW42" s="1"/>
      <c r="BX42" s="1"/>
      <c r="BY42" s="1"/>
      <c r="BZ42" s="1"/>
      <c r="CA42" s="1"/>
      <c r="CB42" s="1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</row>
    <row r="43" spans="1:115" s="10" customFormat="1" ht="12" customHeight="1" x14ac:dyDescent="0.2">
      <c r="A43" s="42"/>
      <c r="B43" s="49" t="s">
        <v>16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AY43" s="11"/>
      <c r="AZ43" s="12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"/>
      <c r="BV43" s="1"/>
      <c r="BW43" s="1"/>
      <c r="BX43" s="1"/>
      <c r="BY43" s="1"/>
      <c r="BZ43" s="1"/>
      <c r="CA43" s="1"/>
      <c r="CB43" s="1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</row>
    <row r="44" spans="1:115" s="10" customFormat="1" ht="12" customHeight="1" x14ac:dyDescent="0.2">
      <c r="A44" s="42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13"/>
      <c r="AY44" s="11"/>
      <c r="AZ44" s="12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"/>
      <c r="BV44" s="1"/>
      <c r="BW44" s="1"/>
      <c r="BX44" s="1"/>
      <c r="BY44" s="1"/>
      <c r="BZ44" s="1"/>
      <c r="CA44" s="1"/>
      <c r="CB44" s="1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</row>
    <row r="45" spans="1:115" s="13" customFormat="1" ht="12" customHeight="1" x14ac:dyDescent="0.2">
      <c r="A45" s="45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5"/>
      <c r="U45" s="45"/>
      <c r="V45" s="45"/>
      <c r="AY45" s="11"/>
      <c r="AZ45" s="12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"/>
      <c r="BV45" s="1"/>
      <c r="BW45" s="1"/>
      <c r="BX45" s="1"/>
      <c r="BY45" s="1"/>
      <c r="BZ45" s="1"/>
      <c r="CA45" s="1"/>
      <c r="CB45" s="1"/>
    </row>
    <row r="46" spans="1:115" s="13" customFormat="1" ht="12" customHeight="1" x14ac:dyDescent="0.2">
      <c r="A46" s="45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5"/>
      <c r="U46" s="45"/>
      <c r="V46" s="45"/>
      <c r="AY46" s="11"/>
      <c r="AZ46" s="12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"/>
      <c r="BV46" s="1"/>
      <c r="BW46" s="1"/>
      <c r="BX46" s="1"/>
      <c r="BY46" s="1"/>
      <c r="BZ46" s="1"/>
      <c r="CA46" s="1"/>
      <c r="CB46" s="1"/>
    </row>
    <row r="47" spans="1:115" s="13" customFormat="1" ht="12" customHeight="1" x14ac:dyDescent="0.2">
      <c r="A47" s="45"/>
      <c r="B47" s="58" t="s">
        <v>0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5"/>
      <c r="U47" s="45"/>
      <c r="V47" s="45"/>
      <c r="AY47" s="11"/>
      <c r="AZ47" s="12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"/>
      <c r="BV47" s="1"/>
      <c r="BW47" s="1"/>
      <c r="BX47" s="1"/>
      <c r="BY47" s="1"/>
      <c r="BZ47" s="1"/>
      <c r="CA47" s="1"/>
      <c r="CB47" s="1"/>
    </row>
    <row r="48" spans="1:115" s="13" customFormat="1" ht="12" customHeight="1" x14ac:dyDescent="0.2">
      <c r="A48" s="45"/>
      <c r="B48" s="20" t="s">
        <v>1</v>
      </c>
      <c r="C48" s="76" t="s">
        <v>2</v>
      </c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8"/>
      <c r="R48" s="63"/>
      <c r="S48" s="47"/>
      <c r="T48" s="45"/>
      <c r="U48" s="45"/>
      <c r="V48" s="45"/>
      <c r="AY48" s="11"/>
      <c r="AZ48" s="12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"/>
      <c r="BV48" s="1"/>
      <c r="BW48" s="1"/>
      <c r="BX48" s="1"/>
      <c r="BY48" s="1"/>
      <c r="BZ48" s="1"/>
      <c r="CA48" s="1"/>
      <c r="CB48" s="1"/>
    </row>
    <row r="49" spans="1:80" s="13" customFormat="1" ht="12" customHeight="1" x14ac:dyDescent="0.2">
      <c r="A49" s="45"/>
      <c r="B49" s="19" t="s">
        <v>3</v>
      </c>
      <c r="C49" s="21">
        <v>2005</v>
      </c>
      <c r="D49" s="21">
        <v>2006</v>
      </c>
      <c r="E49" s="21">
        <v>2007</v>
      </c>
      <c r="F49" s="21">
        <v>2008</v>
      </c>
      <c r="G49" s="21">
        <v>2009</v>
      </c>
      <c r="H49" s="21">
        <v>2010</v>
      </c>
      <c r="I49" s="21" t="s">
        <v>14</v>
      </c>
      <c r="J49" s="21">
        <v>2012</v>
      </c>
      <c r="K49" s="21">
        <v>2013</v>
      </c>
      <c r="L49" s="21">
        <v>2014</v>
      </c>
      <c r="M49" s="21">
        <v>2015</v>
      </c>
      <c r="N49" s="21">
        <v>2016</v>
      </c>
      <c r="O49" s="21">
        <v>2017</v>
      </c>
      <c r="P49" s="21">
        <v>2018</v>
      </c>
      <c r="Q49" s="21">
        <v>2019</v>
      </c>
      <c r="S49" s="45"/>
      <c r="T49" s="45"/>
      <c r="U49" s="45"/>
      <c r="AX49" s="11"/>
      <c r="AY49" s="12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"/>
      <c r="BU49" s="1"/>
      <c r="BV49" s="1"/>
      <c r="BW49" s="1"/>
      <c r="BX49" s="1"/>
      <c r="BY49" s="1"/>
      <c r="BZ49" s="1"/>
      <c r="CA49" s="1"/>
    </row>
    <row r="50" spans="1:80" s="13" customFormat="1" ht="12" customHeight="1" x14ac:dyDescent="0.2">
      <c r="A50" s="45"/>
      <c r="B50" s="19" t="s">
        <v>4</v>
      </c>
      <c r="C50" s="24">
        <v>771185</v>
      </c>
      <c r="D50" s="24">
        <v>760065</v>
      </c>
      <c r="E50" s="24">
        <v>758305</v>
      </c>
      <c r="F50" s="24">
        <v>759953</v>
      </c>
      <c r="G50" s="24">
        <v>767005</v>
      </c>
      <c r="H50" s="24">
        <v>779187</v>
      </c>
      <c r="I50" s="24">
        <v>790934</v>
      </c>
      <c r="J50" s="24">
        <v>800529</v>
      </c>
      <c r="K50" s="24">
        <v>809217</v>
      </c>
      <c r="L50" s="24">
        <v>821465</v>
      </c>
      <c r="M50" s="24">
        <v>832609</v>
      </c>
      <c r="N50" s="24">
        <v>844648</v>
      </c>
      <c r="O50" s="24">
        <v>856544</v>
      </c>
      <c r="P50" s="24">
        <v>867710</v>
      </c>
      <c r="Q50" s="24">
        <v>876302</v>
      </c>
      <c r="S50" s="45"/>
      <c r="T50" s="45"/>
      <c r="U50" s="45"/>
      <c r="AX50" s="11"/>
      <c r="AY50" s="12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"/>
      <c r="BU50" s="1"/>
      <c r="BV50" s="1"/>
      <c r="BW50" s="1"/>
      <c r="BX50" s="1"/>
      <c r="BY50" s="1"/>
      <c r="BZ50" s="1"/>
      <c r="CA50" s="1"/>
    </row>
    <row r="51" spans="1:80" s="13" customFormat="1" ht="12" customHeight="1" x14ac:dyDescent="0.2">
      <c r="A51" s="45"/>
      <c r="B51" s="19" t="s">
        <v>5</v>
      </c>
      <c r="C51" s="24">
        <v>3381667</v>
      </c>
      <c r="D51" s="24">
        <v>3382302</v>
      </c>
      <c r="E51" s="24">
        <v>3404147</v>
      </c>
      <c r="F51" s="24">
        <v>3422632</v>
      </c>
      <c r="G51" s="24">
        <v>3408483</v>
      </c>
      <c r="H51" s="24">
        <v>3378699</v>
      </c>
      <c r="I51" s="24">
        <v>3321823</v>
      </c>
      <c r="J51" s="24">
        <v>3289640</v>
      </c>
      <c r="K51" s="24">
        <v>3253087</v>
      </c>
      <c r="L51" s="24">
        <v>3229401</v>
      </c>
      <c r="M51" s="24">
        <v>3204541</v>
      </c>
      <c r="N51" s="24">
        <v>3183897</v>
      </c>
      <c r="O51" s="24">
        <v>3171965</v>
      </c>
      <c r="P51" s="24">
        <v>3171439</v>
      </c>
      <c r="Q51" s="24">
        <v>3181297</v>
      </c>
      <c r="S51" s="45"/>
      <c r="T51" s="45"/>
      <c r="U51" s="45"/>
      <c r="AX51" s="11"/>
      <c r="AY51" s="12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"/>
      <c r="BU51" s="1"/>
      <c r="BV51" s="1"/>
      <c r="BW51" s="1"/>
      <c r="BX51" s="1"/>
      <c r="BY51" s="1"/>
      <c r="BZ51" s="1"/>
      <c r="CA51" s="1"/>
    </row>
    <row r="52" spans="1:80" s="13" customFormat="1" ht="12" customHeight="1" x14ac:dyDescent="0.2">
      <c r="A52" s="45"/>
      <c r="B52" s="19" t="s">
        <v>6</v>
      </c>
      <c r="C52" s="24">
        <v>849796</v>
      </c>
      <c r="D52" s="24">
        <v>883817</v>
      </c>
      <c r="E52" s="24">
        <v>920482</v>
      </c>
      <c r="F52" s="24">
        <v>953792</v>
      </c>
      <c r="G52" s="24">
        <v>981709</v>
      </c>
      <c r="H52" s="24">
        <v>1010913</v>
      </c>
      <c r="I52" s="24">
        <v>1045453</v>
      </c>
      <c r="J52" s="24">
        <v>1074180</v>
      </c>
      <c r="K52" s="24">
        <v>1100076</v>
      </c>
      <c r="L52" s="24">
        <v>1126061</v>
      </c>
      <c r="M52" s="24">
        <v>1149180</v>
      </c>
      <c r="N52" s="24">
        <v>1172142</v>
      </c>
      <c r="O52" s="24">
        <v>1191282</v>
      </c>
      <c r="P52" s="24">
        <v>1205045</v>
      </c>
      <c r="Q52" s="24">
        <v>1214397</v>
      </c>
      <c r="S52" s="45"/>
      <c r="T52" s="45"/>
      <c r="U52" s="45"/>
      <c r="AX52" s="11"/>
      <c r="AY52" s="12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"/>
      <c r="BU52" s="1"/>
      <c r="BV52" s="1"/>
      <c r="BW52" s="1"/>
      <c r="BX52" s="1"/>
      <c r="BY52" s="1"/>
      <c r="BZ52" s="1"/>
      <c r="CA52" s="1"/>
    </row>
    <row r="53" spans="1:80" s="13" customFormat="1" ht="12" customHeight="1" x14ac:dyDescent="0.2">
      <c r="A53" s="45"/>
      <c r="B53" s="19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S53" s="45"/>
      <c r="T53" s="45"/>
      <c r="U53" s="45"/>
      <c r="AX53" s="11"/>
      <c r="AY53" s="12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"/>
      <c r="BU53" s="1"/>
      <c r="BV53" s="1"/>
      <c r="BW53" s="1"/>
      <c r="BX53" s="1"/>
      <c r="BY53" s="1"/>
      <c r="BZ53" s="1"/>
      <c r="CA53" s="1"/>
    </row>
    <row r="54" spans="1:80" s="13" customFormat="1" ht="12" customHeight="1" x14ac:dyDescent="0.2">
      <c r="A54" s="45"/>
      <c r="B54" s="27" t="s">
        <v>7</v>
      </c>
      <c r="C54" s="29">
        <v>569704</v>
      </c>
      <c r="D54" s="29">
        <v>582904</v>
      </c>
      <c r="E54" s="29">
        <v>598481</v>
      </c>
      <c r="F54" s="29">
        <v>619721</v>
      </c>
      <c r="G54" s="29">
        <v>640624</v>
      </c>
      <c r="H54" s="29">
        <v>658221</v>
      </c>
      <c r="I54" s="29">
        <v>691454</v>
      </c>
      <c r="J54" s="29">
        <v>723555</v>
      </c>
      <c r="K54" s="29">
        <v>751929</v>
      </c>
      <c r="L54" s="29">
        <v>778025</v>
      </c>
      <c r="M54" s="29">
        <v>803418</v>
      </c>
      <c r="N54" s="29">
        <v>829745</v>
      </c>
      <c r="O54" s="29">
        <v>854429</v>
      </c>
      <c r="P54" s="29">
        <v>876863</v>
      </c>
      <c r="Q54" s="29">
        <v>897977</v>
      </c>
      <c r="S54" s="45"/>
      <c r="T54" s="45"/>
      <c r="U54" s="45"/>
      <c r="AX54" s="11"/>
      <c r="AY54" s="12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"/>
      <c r="BU54" s="1"/>
      <c r="BV54" s="1"/>
      <c r="BW54" s="1"/>
      <c r="BX54" s="1"/>
      <c r="BY54" s="1"/>
      <c r="BZ54" s="1"/>
      <c r="CA54" s="1"/>
    </row>
    <row r="55" spans="1:80" s="13" customFormat="1" ht="12" customHeight="1" x14ac:dyDescent="0.2">
      <c r="A55" s="45"/>
      <c r="B55" s="27" t="s">
        <v>8</v>
      </c>
      <c r="C55" s="29">
        <v>97987</v>
      </c>
      <c r="D55" s="29">
        <v>102716</v>
      </c>
      <c r="E55" s="29">
        <v>107621</v>
      </c>
      <c r="F55" s="29">
        <v>112743</v>
      </c>
      <c r="G55" s="29">
        <v>117448</v>
      </c>
      <c r="H55" s="29">
        <v>122696</v>
      </c>
      <c r="I55" s="29">
        <v>126884</v>
      </c>
      <c r="J55" s="29">
        <v>131288</v>
      </c>
      <c r="K55" s="29">
        <v>134233</v>
      </c>
      <c r="L55" s="29">
        <v>137231</v>
      </c>
      <c r="M55" s="29">
        <v>138779</v>
      </c>
      <c r="N55" s="29">
        <v>140835</v>
      </c>
      <c r="O55" s="29">
        <v>142487</v>
      </c>
      <c r="P55" s="29">
        <v>145542</v>
      </c>
      <c r="Q55" s="29">
        <v>149185</v>
      </c>
      <c r="S55" s="45"/>
      <c r="T55" s="45"/>
      <c r="U55" s="45"/>
      <c r="AX55" s="11"/>
      <c r="AY55" s="12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"/>
      <c r="BU55" s="1"/>
      <c r="BV55" s="1"/>
      <c r="BW55" s="1"/>
      <c r="BX55" s="1"/>
      <c r="BY55" s="1"/>
      <c r="BZ55" s="1"/>
      <c r="CA55" s="1"/>
    </row>
    <row r="56" spans="1:80" s="13" customFormat="1" ht="12" customHeight="1" x14ac:dyDescent="0.2">
      <c r="A56" s="45"/>
      <c r="B56" s="27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S56" s="45"/>
      <c r="T56" s="45"/>
      <c r="U56" s="45"/>
      <c r="AX56" s="11"/>
      <c r="AY56" s="12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"/>
      <c r="BU56" s="1"/>
      <c r="BV56" s="1"/>
      <c r="BW56" s="1"/>
      <c r="BX56" s="1"/>
      <c r="BY56" s="1"/>
      <c r="BZ56" s="1"/>
      <c r="CA56" s="1"/>
    </row>
    <row r="57" spans="1:80" s="13" customFormat="1" ht="12" customHeight="1" x14ac:dyDescent="0.2">
      <c r="A57" s="45"/>
      <c r="B57" s="19" t="s">
        <v>9</v>
      </c>
      <c r="C57" s="33">
        <v>5002648</v>
      </c>
      <c r="D57" s="33">
        <v>5026184</v>
      </c>
      <c r="E57" s="33">
        <v>5082934</v>
      </c>
      <c r="F57" s="34">
        <v>5136377</v>
      </c>
      <c r="G57" s="34">
        <v>5157197</v>
      </c>
      <c r="H57" s="34">
        <v>5168799</v>
      </c>
      <c r="I57" s="34">
        <v>5158210</v>
      </c>
      <c r="J57" s="34">
        <v>5164349</v>
      </c>
      <c r="K57" s="34">
        <v>5162380</v>
      </c>
      <c r="L57" s="34">
        <v>5176927</v>
      </c>
      <c r="M57" s="34">
        <v>5186330</v>
      </c>
      <c r="N57" s="34">
        <v>5200687</v>
      </c>
      <c r="O57" s="34">
        <v>5219791</v>
      </c>
      <c r="P57" s="34">
        <v>5244194</v>
      </c>
      <c r="Q57" s="34">
        <v>5271996</v>
      </c>
      <c r="S57" s="45"/>
      <c r="T57" s="45"/>
      <c r="U57" s="45"/>
      <c r="AX57" s="11"/>
      <c r="AY57" s="12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"/>
      <c r="BU57" s="1"/>
      <c r="BV57" s="1"/>
      <c r="BW57" s="1"/>
      <c r="BX57" s="1"/>
      <c r="BY57" s="1"/>
      <c r="BZ57" s="1"/>
      <c r="CA57" s="1"/>
    </row>
    <row r="58" spans="1:80" s="13" customFormat="1" ht="12" customHeight="1" x14ac:dyDescent="0.2">
      <c r="A58" s="45"/>
      <c r="B58" s="35"/>
      <c r="C58" s="36"/>
      <c r="D58" s="36"/>
      <c r="E58" s="36"/>
      <c r="F58" s="36"/>
      <c r="G58" s="36"/>
      <c r="H58" s="36"/>
      <c r="I58" s="36"/>
      <c r="J58" s="36"/>
      <c r="K58" s="65"/>
      <c r="L58" s="65"/>
      <c r="M58" s="65"/>
      <c r="N58" s="65"/>
      <c r="O58" s="65"/>
      <c r="P58" s="65"/>
      <c r="Q58" s="59"/>
      <c r="R58" s="64"/>
      <c r="S58" s="47"/>
      <c r="T58" s="45"/>
      <c r="U58" s="45"/>
      <c r="V58" s="45"/>
      <c r="AY58" s="11"/>
      <c r="AZ58" s="12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"/>
      <c r="BV58" s="1"/>
      <c r="BW58" s="1"/>
      <c r="BX58" s="1"/>
      <c r="BY58" s="1"/>
      <c r="BZ58" s="1"/>
      <c r="CA58" s="1"/>
      <c r="CB58" s="1"/>
    </row>
    <row r="59" spans="1:80" s="13" customFormat="1" ht="12" customHeight="1" x14ac:dyDescent="0.2">
      <c r="A59" s="45"/>
      <c r="B59" s="20" t="s">
        <v>1</v>
      </c>
      <c r="C59" s="76" t="s">
        <v>10</v>
      </c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8"/>
      <c r="R59" s="63"/>
      <c r="S59" s="47"/>
      <c r="T59" s="45"/>
      <c r="U59" s="45"/>
      <c r="V59" s="45"/>
      <c r="AY59" s="11"/>
      <c r="AZ59" s="12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"/>
      <c r="BV59" s="1"/>
      <c r="BW59" s="1"/>
      <c r="BX59" s="1"/>
      <c r="BY59" s="1"/>
      <c r="BZ59" s="1"/>
      <c r="CA59" s="1"/>
      <c r="CB59" s="1"/>
    </row>
    <row r="60" spans="1:80" s="13" customFormat="1" ht="12" customHeight="1" x14ac:dyDescent="0.2">
      <c r="A60" s="45"/>
      <c r="B60" s="19" t="s">
        <v>3</v>
      </c>
      <c r="C60" s="21">
        <v>2005</v>
      </c>
      <c r="D60" s="21">
        <v>2006</v>
      </c>
      <c r="E60" s="21">
        <v>2007</v>
      </c>
      <c r="F60" s="21">
        <v>2008</v>
      </c>
      <c r="G60" s="21">
        <v>2009</v>
      </c>
      <c r="H60" s="21">
        <v>2010</v>
      </c>
      <c r="I60" s="21" t="s">
        <v>14</v>
      </c>
      <c r="J60" s="21">
        <v>2012</v>
      </c>
      <c r="K60" s="21">
        <v>2013</v>
      </c>
      <c r="L60" s="21">
        <v>2014</v>
      </c>
      <c r="M60" s="21">
        <v>2015</v>
      </c>
      <c r="N60" s="21">
        <v>2016</v>
      </c>
      <c r="O60" s="21">
        <v>2017</v>
      </c>
      <c r="P60" s="21">
        <v>2018</v>
      </c>
      <c r="Q60" s="21">
        <v>2019</v>
      </c>
      <c r="S60" s="45"/>
      <c r="T60" s="45"/>
      <c r="U60" s="45"/>
      <c r="AX60" s="11"/>
      <c r="AY60" s="12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"/>
      <c r="BU60" s="1"/>
      <c r="BV60" s="1"/>
      <c r="BW60" s="1"/>
      <c r="BX60" s="1"/>
      <c r="BY60" s="1"/>
      <c r="BZ60" s="1"/>
      <c r="CA60" s="1"/>
    </row>
    <row r="61" spans="1:80" s="13" customFormat="1" ht="12" customHeight="1" x14ac:dyDescent="0.2">
      <c r="A61" s="45"/>
      <c r="B61" s="19" t="s">
        <v>4</v>
      </c>
      <c r="C61" s="23">
        <v>730146</v>
      </c>
      <c r="D61" s="23">
        <v>719449</v>
      </c>
      <c r="E61" s="23">
        <v>718618</v>
      </c>
      <c r="F61" s="23">
        <v>720054</v>
      </c>
      <c r="G61" s="23">
        <v>727365</v>
      </c>
      <c r="H61" s="23">
        <v>738955</v>
      </c>
      <c r="I61" s="23">
        <v>750307</v>
      </c>
      <c r="J61" s="23">
        <v>759767</v>
      </c>
      <c r="K61" s="23">
        <v>768238</v>
      </c>
      <c r="L61" s="23">
        <v>779580</v>
      </c>
      <c r="M61" s="23">
        <v>791107</v>
      </c>
      <c r="N61" s="23">
        <v>802627</v>
      </c>
      <c r="O61" s="23">
        <v>814133</v>
      </c>
      <c r="P61" s="23">
        <v>825350</v>
      </c>
      <c r="Q61" s="23">
        <v>833900</v>
      </c>
      <c r="S61" s="45"/>
      <c r="T61" s="45"/>
      <c r="U61" s="45"/>
      <c r="AX61" s="11"/>
      <c r="AY61" s="12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"/>
      <c r="BU61" s="1"/>
      <c r="BV61" s="1"/>
      <c r="BW61" s="1"/>
      <c r="BX61" s="1"/>
      <c r="BY61" s="1"/>
      <c r="BZ61" s="1"/>
      <c r="CA61" s="1"/>
    </row>
    <row r="62" spans="1:80" s="13" customFormat="1" ht="12" customHeight="1" x14ac:dyDescent="0.2">
      <c r="A62" s="45"/>
      <c r="B62" s="19" t="s">
        <v>5</v>
      </c>
      <c r="C62" s="23">
        <v>3313701</v>
      </c>
      <c r="D62" s="23">
        <v>3301945</v>
      </c>
      <c r="E62" s="23">
        <v>3302989</v>
      </c>
      <c r="F62" s="23">
        <v>3301344</v>
      </c>
      <c r="G62" s="23">
        <v>3283877</v>
      </c>
      <c r="H62" s="23">
        <v>3256233</v>
      </c>
      <c r="I62" s="23">
        <v>3197205</v>
      </c>
      <c r="J62" s="23">
        <v>3163424</v>
      </c>
      <c r="K62" s="23">
        <v>3127331</v>
      </c>
      <c r="L62" s="23">
        <v>3100068</v>
      </c>
      <c r="M62" s="23">
        <v>3071816</v>
      </c>
      <c r="N62" s="23">
        <v>3046771</v>
      </c>
      <c r="O62" s="23">
        <v>3028662</v>
      </c>
      <c r="P62" s="23">
        <v>3019724</v>
      </c>
      <c r="Q62" s="23">
        <v>3019243</v>
      </c>
      <c r="S62" s="45"/>
      <c r="T62" s="45"/>
      <c r="U62" s="45"/>
      <c r="AX62" s="11"/>
      <c r="AY62" s="12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"/>
      <c r="BU62" s="1"/>
      <c r="BV62" s="1"/>
      <c r="BW62" s="1"/>
      <c r="BX62" s="1"/>
      <c r="BY62" s="1"/>
      <c r="BZ62" s="1"/>
      <c r="CA62" s="1"/>
    </row>
    <row r="63" spans="1:80" s="13" customFormat="1" ht="12" customHeight="1" x14ac:dyDescent="0.2">
      <c r="A63" s="45"/>
      <c r="B63" s="19" t="s">
        <v>6</v>
      </c>
      <c r="C63" s="23">
        <v>1204584</v>
      </c>
      <c r="D63" s="23">
        <v>1239611</v>
      </c>
      <c r="E63" s="23">
        <v>1276589</v>
      </c>
      <c r="F63" s="23">
        <v>1309767</v>
      </c>
      <c r="G63" s="23">
        <v>1338374</v>
      </c>
      <c r="H63" s="23">
        <v>1368783</v>
      </c>
      <c r="I63" s="23">
        <v>1399723</v>
      </c>
      <c r="J63" s="23">
        <v>1428585</v>
      </c>
      <c r="K63" s="23">
        <v>1454470</v>
      </c>
      <c r="L63" s="23">
        <v>1481700</v>
      </c>
      <c r="M63" s="23">
        <v>1504590</v>
      </c>
      <c r="N63" s="23">
        <v>1528735</v>
      </c>
      <c r="O63" s="23">
        <v>1547469</v>
      </c>
      <c r="P63" s="23">
        <v>1560532</v>
      </c>
      <c r="Q63" s="23">
        <v>1568800</v>
      </c>
      <c r="S63" s="45"/>
      <c r="T63" s="45"/>
      <c r="U63" s="45"/>
      <c r="AX63" s="11"/>
      <c r="AY63" s="12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"/>
      <c r="BU63" s="1"/>
      <c r="BV63" s="1"/>
      <c r="BW63" s="1"/>
      <c r="BX63" s="1"/>
      <c r="BY63" s="1"/>
      <c r="BZ63" s="1"/>
      <c r="CA63" s="1"/>
    </row>
    <row r="64" spans="1:80" s="13" customFormat="1" ht="12" customHeight="1" x14ac:dyDescent="0.2">
      <c r="A64" s="45"/>
      <c r="B64" s="19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S64" s="45"/>
      <c r="T64" s="45"/>
      <c r="U64" s="45"/>
      <c r="AX64" s="11"/>
      <c r="AY64" s="12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"/>
      <c r="BU64" s="1"/>
      <c r="BV64" s="1"/>
      <c r="BW64" s="1"/>
      <c r="BX64" s="1"/>
      <c r="BY64" s="1"/>
      <c r="BZ64" s="1"/>
      <c r="CA64" s="1"/>
    </row>
    <row r="65" spans="1:80" s="13" customFormat="1" ht="12" customHeight="1" x14ac:dyDescent="0.2">
      <c r="A65" s="45"/>
      <c r="B65" s="27" t="s">
        <v>11</v>
      </c>
      <c r="C65" s="28">
        <v>2518369</v>
      </c>
      <c r="D65" s="28">
        <v>2515408</v>
      </c>
      <c r="E65" s="28">
        <v>2528860</v>
      </c>
      <c r="F65" s="28">
        <v>2541311</v>
      </c>
      <c r="G65" s="28">
        <v>2541882</v>
      </c>
      <c r="H65" s="28">
        <v>2533179</v>
      </c>
      <c r="I65" s="28">
        <v>2493914</v>
      </c>
      <c r="J65" s="28">
        <v>2476865</v>
      </c>
      <c r="K65" s="28">
        <v>2448870</v>
      </c>
      <c r="L65" s="28">
        <v>2425820</v>
      </c>
      <c r="M65" s="28">
        <v>2404349</v>
      </c>
      <c r="N65" s="28">
        <v>2387230</v>
      </c>
      <c r="O65" s="28">
        <v>2374949</v>
      </c>
      <c r="P65" s="28">
        <v>2366334</v>
      </c>
      <c r="Q65" s="28">
        <v>2357461</v>
      </c>
      <c r="S65" s="45"/>
      <c r="T65" s="45"/>
      <c r="U65" s="45"/>
      <c r="AX65" s="11"/>
      <c r="AY65" s="12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"/>
      <c r="BU65" s="1"/>
      <c r="BV65" s="1"/>
      <c r="BW65" s="1"/>
      <c r="BX65" s="1"/>
      <c r="BY65" s="1"/>
      <c r="BZ65" s="1"/>
      <c r="CA65" s="1"/>
    </row>
    <row r="66" spans="1:80" s="13" customFormat="1" ht="12" customHeight="1" x14ac:dyDescent="0.2">
      <c r="A66" s="45"/>
      <c r="B66" s="27" t="s">
        <v>7</v>
      </c>
      <c r="C66" s="28">
        <v>886687</v>
      </c>
      <c r="D66" s="28">
        <v>899533</v>
      </c>
      <c r="E66" s="28">
        <v>914353</v>
      </c>
      <c r="F66" s="28">
        <v>936431</v>
      </c>
      <c r="G66" s="28">
        <v>958259</v>
      </c>
      <c r="H66" s="28">
        <v>977605</v>
      </c>
      <c r="I66" s="28">
        <v>1009982</v>
      </c>
      <c r="J66" s="28">
        <v>1044063</v>
      </c>
      <c r="K66" s="28">
        <v>1073615</v>
      </c>
      <c r="L66" s="28">
        <v>1102381</v>
      </c>
      <c r="M66" s="28">
        <v>1128994</v>
      </c>
      <c r="N66" s="28">
        <v>1159177</v>
      </c>
      <c r="O66" s="28">
        <v>1185754</v>
      </c>
      <c r="P66" s="28">
        <v>1209754</v>
      </c>
      <c r="Q66" s="28">
        <v>1233653</v>
      </c>
      <c r="S66" s="45"/>
      <c r="T66" s="45"/>
      <c r="U66" s="45"/>
      <c r="AX66" s="11"/>
      <c r="AY66" s="12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"/>
      <c r="BU66" s="1"/>
      <c r="BV66" s="1"/>
      <c r="BW66" s="1"/>
      <c r="BX66" s="1"/>
      <c r="BY66" s="1"/>
      <c r="BZ66" s="1"/>
      <c r="CA66" s="1"/>
    </row>
    <row r="67" spans="1:80" s="13" customFormat="1" ht="12" customHeight="1" x14ac:dyDescent="0.2">
      <c r="A67" s="45"/>
      <c r="B67" s="27" t="s">
        <v>8</v>
      </c>
      <c r="C67" s="28">
        <v>223545</v>
      </c>
      <c r="D67" s="28">
        <v>232838</v>
      </c>
      <c r="E67" s="28">
        <v>240925</v>
      </c>
      <c r="F67" s="28">
        <v>249123</v>
      </c>
      <c r="G67" s="28">
        <v>255599</v>
      </c>
      <c r="H67" s="28">
        <v>263816</v>
      </c>
      <c r="I67" s="28">
        <v>269499</v>
      </c>
      <c r="J67" s="28">
        <v>274893</v>
      </c>
      <c r="K67" s="28">
        <v>277816</v>
      </c>
      <c r="L67" s="28">
        <v>281467</v>
      </c>
      <c r="M67" s="28">
        <v>281757</v>
      </c>
      <c r="N67" s="28">
        <v>284006</v>
      </c>
      <c r="O67" s="28">
        <v>284935</v>
      </c>
      <c r="P67" s="28">
        <v>287365</v>
      </c>
      <c r="Q67" s="28">
        <v>291915</v>
      </c>
      <c r="S67" s="45"/>
      <c r="T67" s="45"/>
      <c r="U67" s="45"/>
      <c r="AX67" s="11"/>
      <c r="AY67" s="12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"/>
      <c r="BU67" s="1"/>
      <c r="BV67" s="1"/>
      <c r="BW67" s="1"/>
      <c r="BX67" s="1"/>
      <c r="BY67" s="1"/>
      <c r="BZ67" s="1"/>
      <c r="CA67" s="1"/>
    </row>
    <row r="68" spans="1:80" s="13" customFormat="1" ht="12" customHeight="1" x14ac:dyDescent="0.2">
      <c r="A68" s="45"/>
      <c r="B68" s="27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S68" s="45"/>
      <c r="T68" s="45"/>
      <c r="U68" s="45"/>
      <c r="AX68" s="11"/>
      <c r="AY68" s="12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"/>
      <c r="BU68" s="1"/>
      <c r="BV68" s="1"/>
      <c r="BW68" s="1"/>
      <c r="BX68" s="1"/>
      <c r="BY68" s="1"/>
      <c r="BZ68" s="1"/>
      <c r="CA68" s="1"/>
    </row>
    <row r="69" spans="1:80" s="13" customFormat="1" ht="12" customHeight="1" x14ac:dyDescent="0.2">
      <c r="A69" s="45"/>
      <c r="B69" s="19" t="s">
        <v>9</v>
      </c>
      <c r="C69" s="23">
        <v>5248431</v>
      </c>
      <c r="D69" s="32">
        <v>5261005</v>
      </c>
      <c r="E69" s="32">
        <v>5298196</v>
      </c>
      <c r="F69" s="32">
        <v>5331165</v>
      </c>
      <c r="G69" s="32">
        <v>5349616</v>
      </c>
      <c r="H69" s="32">
        <v>5363971</v>
      </c>
      <c r="I69" s="32">
        <v>5347235</v>
      </c>
      <c r="J69" s="32">
        <v>5351776</v>
      </c>
      <c r="K69" s="32">
        <v>5350039</v>
      </c>
      <c r="L69" s="32">
        <v>5361348</v>
      </c>
      <c r="M69" s="32">
        <v>5367513</v>
      </c>
      <c r="N69" s="23">
        <v>5378133</v>
      </c>
      <c r="O69" s="23">
        <v>5390264</v>
      </c>
      <c r="P69" s="23">
        <v>5405606</v>
      </c>
      <c r="Q69" s="23">
        <v>5421943</v>
      </c>
      <c r="S69" s="45"/>
      <c r="T69" s="45"/>
      <c r="U69" s="45"/>
      <c r="AX69" s="11"/>
      <c r="AY69" s="12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"/>
      <c r="BU69" s="1"/>
      <c r="BV69" s="1"/>
      <c r="BW69" s="1"/>
      <c r="BX69" s="1"/>
      <c r="BY69" s="1"/>
      <c r="BZ69" s="1"/>
      <c r="CA69" s="1"/>
    </row>
    <row r="70" spans="1:80" s="13" customFormat="1" ht="12" customHeight="1" x14ac:dyDescent="0.2">
      <c r="A70" s="45"/>
      <c r="B70" s="20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57"/>
      <c r="Q70" s="66"/>
      <c r="R70" s="47"/>
      <c r="S70" s="47"/>
      <c r="T70" s="45"/>
      <c r="U70" s="45"/>
      <c r="V70" s="45"/>
      <c r="AY70" s="11"/>
      <c r="AZ70" s="12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"/>
      <c r="BV70" s="1"/>
      <c r="BW70" s="1"/>
      <c r="BX70" s="1"/>
      <c r="BY70" s="1"/>
      <c r="BZ70" s="1"/>
      <c r="CA70" s="1"/>
      <c r="CB70" s="1"/>
    </row>
    <row r="71" spans="1:80" s="13" customFormat="1" ht="12" customHeight="1" x14ac:dyDescent="0.2">
      <c r="A71" s="45"/>
      <c r="B71" s="20" t="s">
        <v>1</v>
      </c>
      <c r="C71" s="76" t="s">
        <v>9</v>
      </c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8"/>
      <c r="R71" s="63"/>
      <c r="S71" s="47"/>
      <c r="T71" s="45"/>
      <c r="U71" s="45"/>
      <c r="V71" s="45"/>
      <c r="AY71" s="11"/>
      <c r="AZ71" s="12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"/>
      <c r="BV71" s="1"/>
      <c r="BW71" s="1"/>
      <c r="BX71" s="1"/>
      <c r="BY71" s="1"/>
      <c r="BZ71" s="1"/>
      <c r="CA71" s="1"/>
      <c r="CB71" s="1"/>
    </row>
    <row r="72" spans="1:80" s="13" customFormat="1" ht="12" customHeight="1" x14ac:dyDescent="0.2">
      <c r="A72" s="45"/>
      <c r="B72" s="19" t="s">
        <v>3</v>
      </c>
      <c r="C72" s="21">
        <v>2005</v>
      </c>
      <c r="D72" s="21">
        <v>2006</v>
      </c>
      <c r="E72" s="21">
        <v>2007</v>
      </c>
      <c r="F72" s="21">
        <v>2008</v>
      </c>
      <c r="G72" s="21">
        <v>2009</v>
      </c>
      <c r="H72" s="21">
        <v>2010</v>
      </c>
      <c r="I72" s="21" t="s">
        <v>14</v>
      </c>
      <c r="J72" s="21">
        <v>2012</v>
      </c>
      <c r="K72" s="21">
        <v>2013</v>
      </c>
      <c r="L72" s="21">
        <v>2014</v>
      </c>
      <c r="M72" s="21">
        <v>2015</v>
      </c>
      <c r="N72" s="21">
        <v>2016</v>
      </c>
      <c r="O72" s="21">
        <v>2017</v>
      </c>
      <c r="P72" s="21">
        <v>2018</v>
      </c>
      <c r="Q72" s="21">
        <v>2019</v>
      </c>
      <c r="S72" s="45"/>
      <c r="T72" s="45"/>
      <c r="U72" s="45"/>
      <c r="AX72" s="11"/>
      <c r="AY72" s="12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"/>
      <c r="BU72" s="1"/>
      <c r="BV72" s="1"/>
      <c r="BW72" s="1"/>
      <c r="BX72" s="1"/>
      <c r="BY72" s="1"/>
      <c r="BZ72" s="1"/>
      <c r="CA72" s="1"/>
    </row>
    <row r="73" spans="1:80" s="13" customFormat="1" ht="12" customHeight="1" x14ac:dyDescent="0.2">
      <c r="A73" s="45"/>
      <c r="B73" s="19" t="s">
        <v>4</v>
      </c>
      <c r="C73" s="23">
        <v>1501331</v>
      </c>
      <c r="D73" s="23">
        <v>1479514</v>
      </c>
      <c r="E73" s="23">
        <v>1476923</v>
      </c>
      <c r="F73" s="23">
        <v>1480007</v>
      </c>
      <c r="G73" s="23">
        <v>1494370</v>
      </c>
      <c r="H73" s="23">
        <v>1518142</v>
      </c>
      <c r="I73" s="23">
        <v>1541241</v>
      </c>
      <c r="J73" s="23">
        <v>1560296</v>
      </c>
      <c r="K73" s="23">
        <v>1577455</v>
      </c>
      <c r="L73" s="23">
        <v>1601045</v>
      </c>
      <c r="M73" s="23">
        <v>1623716</v>
      </c>
      <c r="N73" s="23">
        <v>1647275</v>
      </c>
      <c r="O73" s="23">
        <v>1670677</v>
      </c>
      <c r="P73" s="23">
        <v>1693060</v>
      </c>
      <c r="Q73" s="23">
        <v>1710202</v>
      </c>
      <c r="S73" s="45"/>
      <c r="T73" s="45"/>
      <c r="U73" s="45"/>
      <c r="AX73" s="11"/>
      <c r="AY73" s="12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"/>
      <c r="BU73" s="1"/>
      <c r="BV73" s="1"/>
      <c r="BW73" s="1"/>
      <c r="BX73" s="1"/>
      <c r="BY73" s="1"/>
      <c r="BZ73" s="1"/>
      <c r="CA73" s="1"/>
    </row>
    <row r="74" spans="1:80" s="13" customFormat="1" ht="12" customHeight="1" x14ac:dyDescent="0.2">
      <c r="A74" s="45"/>
      <c r="B74" s="19" t="s">
        <v>5</v>
      </c>
      <c r="C74" s="23">
        <v>6695368</v>
      </c>
      <c r="D74" s="23">
        <v>6684247</v>
      </c>
      <c r="E74" s="23">
        <v>6707136</v>
      </c>
      <c r="F74" s="23">
        <v>6723976</v>
      </c>
      <c r="G74" s="23">
        <v>6692360</v>
      </c>
      <c r="H74" s="23">
        <v>6634932</v>
      </c>
      <c r="I74" s="23">
        <v>6519028</v>
      </c>
      <c r="J74" s="23">
        <v>6453064</v>
      </c>
      <c r="K74" s="23">
        <v>6380418</v>
      </c>
      <c r="L74" s="23">
        <v>6329469</v>
      </c>
      <c r="M74" s="23">
        <v>6276357</v>
      </c>
      <c r="N74" s="23">
        <v>6230668</v>
      </c>
      <c r="O74" s="23">
        <v>6200627</v>
      </c>
      <c r="P74" s="23">
        <v>6191163</v>
      </c>
      <c r="Q74" s="23">
        <v>6200540</v>
      </c>
      <c r="S74" s="45"/>
      <c r="T74" s="45"/>
      <c r="U74" s="45"/>
      <c r="AX74" s="11"/>
      <c r="AY74" s="12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"/>
      <c r="BU74" s="1"/>
      <c r="BV74" s="1"/>
      <c r="BW74" s="1"/>
      <c r="BX74" s="1"/>
      <c r="BY74" s="1"/>
      <c r="BZ74" s="1"/>
      <c r="CA74" s="1"/>
    </row>
    <row r="75" spans="1:80" s="13" customFormat="1" ht="12" customHeight="1" x14ac:dyDescent="0.2">
      <c r="A75" s="45"/>
      <c r="B75" s="19" t="s">
        <v>6</v>
      </c>
      <c r="C75" s="23">
        <v>2054380</v>
      </c>
      <c r="D75" s="23">
        <v>2123428</v>
      </c>
      <c r="E75" s="23">
        <v>2197071</v>
      </c>
      <c r="F75" s="23">
        <v>2263559</v>
      </c>
      <c r="G75" s="23">
        <v>2320083</v>
      </c>
      <c r="H75" s="23">
        <v>2379696</v>
      </c>
      <c r="I75" s="23">
        <v>2445176</v>
      </c>
      <c r="J75" s="23">
        <v>2502765</v>
      </c>
      <c r="K75" s="23">
        <v>2554546</v>
      </c>
      <c r="L75" s="23">
        <v>2607761</v>
      </c>
      <c r="M75" s="23">
        <v>2653770</v>
      </c>
      <c r="N75" s="23">
        <v>2700877</v>
      </c>
      <c r="O75" s="23">
        <v>2738751</v>
      </c>
      <c r="P75" s="23">
        <v>2765577</v>
      </c>
      <c r="Q75" s="23">
        <v>2783197</v>
      </c>
      <c r="S75" s="45"/>
      <c r="T75" s="45"/>
      <c r="U75" s="45"/>
      <c r="AX75" s="11"/>
      <c r="AY75" s="12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"/>
      <c r="BU75" s="1"/>
      <c r="BV75" s="1"/>
      <c r="BW75" s="1"/>
      <c r="BX75" s="1"/>
      <c r="BY75" s="1"/>
      <c r="BZ75" s="1"/>
      <c r="CA75" s="1"/>
    </row>
    <row r="76" spans="1:80" s="13" customFormat="1" ht="12" customHeight="1" x14ac:dyDescent="0.2">
      <c r="A76" s="45"/>
      <c r="B76" s="19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S76" s="45"/>
      <c r="T76" s="45"/>
      <c r="U76" s="45"/>
      <c r="AX76" s="11"/>
      <c r="AY76" s="12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"/>
      <c r="BU76" s="1"/>
      <c r="BV76" s="1"/>
      <c r="BW76" s="1"/>
      <c r="BX76" s="1"/>
      <c r="BY76" s="1"/>
      <c r="BZ76" s="1"/>
      <c r="CA76" s="1"/>
    </row>
    <row r="77" spans="1:80" s="13" customFormat="1" ht="12" customHeight="1" x14ac:dyDescent="0.2">
      <c r="A77" s="45"/>
      <c r="B77" s="27" t="s">
        <v>7</v>
      </c>
      <c r="C77" s="28">
        <v>1456391</v>
      </c>
      <c r="D77" s="28">
        <v>1482437</v>
      </c>
      <c r="E77" s="28">
        <v>1512834</v>
      </c>
      <c r="F77" s="28">
        <v>1556152</v>
      </c>
      <c r="G77" s="28">
        <v>1598883</v>
      </c>
      <c r="H77" s="28">
        <v>1635826</v>
      </c>
      <c r="I77" s="28">
        <v>1701436</v>
      </c>
      <c r="J77" s="28">
        <v>1767618</v>
      </c>
      <c r="K77" s="28">
        <v>1825544</v>
      </c>
      <c r="L77" s="28">
        <v>1880406</v>
      </c>
      <c r="M77" s="28">
        <v>1932412</v>
      </c>
      <c r="N77" s="28">
        <v>1988922</v>
      </c>
      <c r="O77" s="28">
        <v>2040183</v>
      </c>
      <c r="P77" s="28">
        <v>2086617</v>
      </c>
      <c r="Q77" s="28">
        <v>2131630</v>
      </c>
      <c r="S77" s="45"/>
      <c r="T77" s="45"/>
      <c r="U77" s="45"/>
      <c r="AX77" s="11"/>
      <c r="AY77" s="12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"/>
      <c r="BU77" s="1"/>
      <c r="BV77" s="1"/>
      <c r="BW77" s="1"/>
      <c r="BX77" s="1"/>
      <c r="BY77" s="1"/>
      <c r="BZ77" s="1"/>
      <c r="CA77" s="1"/>
    </row>
    <row r="78" spans="1:80" s="13" customFormat="1" ht="12" customHeight="1" x14ac:dyDescent="0.2">
      <c r="A78" s="45"/>
      <c r="B78" s="27" t="s">
        <v>8</v>
      </c>
      <c r="C78" s="28">
        <v>321532</v>
      </c>
      <c r="D78" s="28">
        <v>335554</v>
      </c>
      <c r="E78" s="28">
        <v>348546</v>
      </c>
      <c r="F78" s="28">
        <v>361866</v>
      </c>
      <c r="G78" s="28">
        <v>373047</v>
      </c>
      <c r="H78" s="28">
        <v>386512</v>
      </c>
      <c r="I78" s="28">
        <v>396383</v>
      </c>
      <c r="J78" s="28">
        <v>406181</v>
      </c>
      <c r="K78" s="28">
        <v>412049</v>
      </c>
      <c r="L78" s="28">
        <v>418698</v>
      </c>
      <c r="M78" s="28">
        <v>420536</v>
      </c>
      <c r="N78" s="28">
        <v>424841</v>
      </c>
      <c r="O78" s="28">
        <v>427422</v>
      </c>
      <c r="P78" s="28">
        <v>432907</v>
      </c>
      <c r="Q78" s="28">
        <v>441100</v>
      </c>
      <c r="S78" s="45"/>
      <c r="T78" s="45"/>
      <c r="U78" s="45"/>
      <c r="AX78" s="11"/>
      <c r="AY78" s="12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"/>
      <c r="BU78" s="1"/>
      <c r="BV78" s="1"/>
      <c r="BW78" s="1"/>
      <c r="BX78" s="1"/>
      <c r="BY78" s="1"/>
      <c r="BZ78" s="1"/>
      <c r="CA78" s="1"/>
    </row>
    <row r="79" spans="1:80" s="13" customFormat="1" ht="12" customHeight="1" x14ac:dyDescent="0.2">
      <c r="A79" s="45"/>
      <c r="B79" s="27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S79" s="45"/>
      <c r="T79" s="45"/>
      <c r="U79" s="45"/>
      <c r="AX79" s="11"/>
      <c r="AY79" s="12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"/>
      <c r="BU79" s="1"/>
      <c r="BV79" s="1"/>
      <c r="BW79" s="1"/>
      <c r="BX79" s="1"/>
      <c r="BY79" s="1"/>
      <c r="BZ79" s="1"/>
      <c r="CA79" s="1"/>
    </row>
    <row r="80" spans="1:80" s="13" customFormat="1" ht="12" customHeight="1" x14ac:dyDescent="0.2">
      <c r="A80" s="45"/>
      <c r="B80" s="19" t="s">
        <v>9</v>
      </c>
      <c r="C80" s="23">
        <v>10251079</v>
      </c>
      <c r="D80" s="23">
        <v>10287189</v>
      </c>
      <c r="E80" s="23">
        <v>10381130</v>
      </c>
      <c r="F80" s="23">
        <v>10467542</v>
      </c>
      <c r="G80" s="23">
        <v>10506813</v>
      </c>
      <c r="H80" s="23">
        <v>10532770</v>
      </c>
      <c r="I80" s="23">
        <v>10505445</v>
      </c>
      <c r="J80" s="23">
        <v>10516125</v>
      </c>
      <c r="K80" s="23">
        <v>10512419</v>
      </c>
      <c r="L80" s="23">
        <v>10538275</v>
      </c>
      <c r="M80" s="23">
        <v>10553843</v>
      </c>
      <c r="N80" s="23">
        <v>10578820</v>
      </c>
      <c r="O80" s="23">
        <v>10610055</v>
      </c>
      <c r="P80" s="23">
        <v>10649800</v>
      </c>
      <c r="Q80" s="23">
        <v>10693939</v>
      </c>
      <c r="S80" s="45"/>
      <c r="T80" s="45"/>
      <c r="U80" s="45"/>
      <c r="AX80" s="11"/>
      <c r="AY80" s="12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"/>
      <c r="BU80" s="1"/>
      <c r="BV80" s="1"/>
      <c r="BW80" s="1"/>
      <c r="BX80" s="1"/>
      <c r="BY80" s="1"/>
      <c r="BZ80" s="1"/>
      <c r="CA80" s="1"/>
    </row>
    <row r="81" spans="1:115" s="13" customFormat="1" ht="12" customHeight="1" x14ac:dyDescent="0.2">
      <c r="A81" s="45"/>
      <c r="B81" s="40" t="s">
        <v>18</v>
      </c>
      <c r="C81" s="41">
        <f>C75/C73*100</f>
        <v>136.83724641667959</v>
      </c>
      <c r="D81" s="41">
        <f>D75/D73*100</f>
        <v>143.52199438464254</v>
      </c>
      <c r="E81" s="41">
        <f>E75/E73*100</f>
        <v>148.76002337291789</v>
      </c>
      <c r="F81" s="41">
        <f>F75/F73*100</f>
        <v>152.94245229921211</v>
      </c>
      <c r="G81" s="41">
        <f t="shared" ref="G81:M81" si="4">G75/G73*100</f>
        <v>155.25492347945956</v>
      </c>
      <c r="H81" s="41">
        <f t="shared" si="4"/>
        <v>156.75055429597495</v>
      </c>
      <c r="I81" s="41">
        <f t="shared" si="4"/>
        <v>158.64981531116808</v>
      </c>
      <c r="J81" s="41">
        <f t="shared" si="4"/>
        <v>160.40321836369509</v>
      </c>
      <c r="K81" s="41">
        <f t="shared" si="4"/>
        <v>161.94097454444025</v>
      </c>
      <c r="L81" s="41">
        <f t="shared" si="4"/>
        <v>162.87868236058324</v>
      </c>
      <c r="M81" s="41">
        <f t="shared" si="4"/>
        <v>163.43806429203136</v>
      </c>
      <c r="N81" s="41">
        <f>N75/N73*100</f>
        <v>163.96029806802144</v>
      </c>
      <c r="O81" s="41">
        <f>O75/O73*100</f>
        <v>163.93061016581899</v>
      </c>
      <c r="P81" s="41">
        <f>P75/P73*100</f>
        <v>163.34784354954934</v>
      </c>
      <c r="Q81" s="41">
        <f>Q75/Q73*100</f>
        <v>162.74083412368833</v>
      </c>
      <c r="S81" s="45"/>
      <c r="T81" s="45"/>
      <c r="U81" s="45"/>
      <c r="AX81" s="11"/>
      <c r="AY81" s="12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"/>
      <c r="BU81" s="1"/>
      <c r="BV81" s="1"/>
      <c r="BW81" s="1"/>
      <c r="BX81" s="1"/>
      <c r="BY81" s="1"/>
      <c r="BZ81" s="1"/>
      <c r="CA81" s="1"/>
    </row>
    <row r="82" spans="1:115" s="13" customFormat="1" ht="12" customHeight="1" x14ac:dyDescent="0.2">
      <c r="A82" s="45"/>
      <c r="B82" s="40" t="s">
        <v>19</v>
      </c>
      <c r="C82" s="41">
        <f>C77/C73*100</f>
        <v>97.006656093826081</v>
      </c>
      <c r="D82" s="41">
        <f t="shared" ref="D82:Q82" si="5">D77/D73*100</f>
        <v>100.19756487603362</v>
      </c>
      <c r="E82" s="41">
        <f t="shared" si="5"/>
        <v>102.43147408497262</v>
      </c>
      <c r="F82" s="41">
        <f t="shared" si="5"/>
        <v>105.14490809840764</v>
      </c>
      <c r="G82" s="41">
        <f t="shared" si="5"/>
        <v>106.99378333344487</v>
      </c>
      <c r="H82" s="41">
        <f t="shared" si="5"/>
        <v>107.75184403040032</v>
      </c>
      <c r="I82" s="41">
        <f t="shared" si="5"/>
        <v>110.39389686622663</v>
      </c>
      <c r="J82" s="41">
        <f t="shared" si="5"/>
        <v>113.28735060526978</v>
      </c>
      <c r="K82" s="41">
        <f t="shared" si="5"/>
        <v>115.72716812840937</v>
      </c>
      <c r="L82" s="41">
        <f t="shared" si="5"/>
        <v>117.44866633979683</v>
      </c>
      <c r="M82" s="41">
        <f t="shared" si="5"/>
        <v>119.01169909023498</v>
      </c>
      <c r="N82" s="41">
        <f t="shared" si="5"/>
        <v>120.7401314291785</v>
      </c>
      <c r="O82" s="41">
        <f t="shared" si="5"/>
        <v>122.1171417335607</v>
      </c>
      <c r="P82" s="41">
        <f t="shared" si="5"/>
        <v>123.24530731338524</v>
      </c>
      <c r="Q82" s="41">
        <f t="shared" si="5"/>
        <v>124.64200135422598</v>
      </c>
      <c r="S82" s="45"/>
      <c r="T82" s="45"/>
      <c r="U82" s="45"/>
      <c r="AX82" s="11"/>
      <c r="AY82" s="12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"/>
      <c r="BU82" s="1"/>
      <c r="BV82" s="1"/>
      <c r="BW82" s="1"/>
      <c r="BX82" s="1"/>
      <c r="BY82" s="1"/>
      <c r="BZ82" s="1"/>
      <c r="CA82" s="1"/>
    </row>
    <row r="83" spans="1:115" s="13" customFormat="1" ht="24" customHeight="1" x14ac:dyDescent="0.2">
      <c r="A83" s="45"/>
      <c r="B83" s="43" t="s">
        <v>20</v>
      </c>
      <c r="C83" s="44">
        <f>(C73+C75)/C74*100</f>
        <v>53.107028620383524</v>
      </c>
      <c r="D83" s="44">
        <f>(D73+D75)/D74*100</f>
        <v>53.901987763169132</v>
      </c>
      <c r="E83" s="44">
        <f>(E73+E75)/E74*100</f>
        <v>54.777389335776107</v>
      </c>
      <c r="F83" s="44">
        <f>(F73+F75)/F74*100</f>
        <v>55.674886406495204</v>
      </c>
      <c r="G83" s="44">
        <f t="shared" ref="G83:M83" si="6">(G73+G75)/G74*100</f>
        <v>56.997128068424296</v>
      </c>
      <c r="H83" s="44">
        <f t="shared" si="6"/>
        <v>58.747218509549157</v>
      </c>
      <c r="I83" s="44">
        <f t="shared" si="6"/>
        <v>61.15048132942519</v>
      </c>
      <c r="J83" s="44">
        <f t="shared" si="6"/>
        <v>62.963283798208103</v>
      </c>
      <c r="K83" s="44">
        <f t="shared" si="6"/>
        <v>64.760663016122137</v>
      </c>
      <c r="L83" s="44">
        <f t="shared" si="6"/>
        <v>66.495404274829369</v>
      </c>
      <c r="M83" s="44">
        <f t="shared" si="6"/>
        <v>68.152369280459993</v>
      </c>
      <c r="N83" s="44">
        <f>(N73+N75)/N74*100</f>
        <v>69.786289367367999</v>
      </c>
      <c r="O83" s="44">
        <f>(O73+O75)/O74*100</f>
        <v>71.112614901686555</v>
      </c>
      <c r="P83" s="44">
        <f>(P73+P75)/P74*100</f>
        <v>72.016146239406069</v>
      </c>
      <c r="Q83" s="44">
        <f>(Q73+Q75)/Q74*100</f>
        <v>72.467865702019495</v>
      </c>
      <c r="S83" s="45"/>
      <c r="T83" s="45"/>
      <c r="U83" s="45"/>
      <c r="AX83" s="11"/>
      <c r="AY83" s="12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"/>
      <c r="BU83" s="1"/>
      <c r="BV83" s="1"/>
      <c r="BW83" s="1"/>
      <c r="BX83" s="1"/>
      <c r="BY83" s="1"/>
      <c r="BZ83" s="1"/>
      <c r="CA83" s="1"/>
    </row>
    <row r="84" spans="1:115" s="13" customFormat="1" ht="24" customHeight="1" x14ac:dyDescent="0.2">
      <c r="A84" s="45"/>
      <c r="B84" s="43" t="s">
        <v>21</v>
      </c>
      <c r="C84" s="44">
        <f>(C73+C77)/(C74+C75-C77)*100</f>
        <v>40.553643541650295</v>
      </c>
      <c r="D84" s="44">
        <f t="shared" ref="D84:Q84" si="7">(D73+D77)/(D74+D75-D77)*100</f>
        <v>40.434877337773869</v>
      </c>
      <c r="E84" s="44">
        <f t="shared" si="7"/>
        <v>40.449277827001829</v>
      </c>
      <c r="F84" s="44">
        <f t="shared" si="7"/>
        <v>40.855907978366879</v>
      </c>
      <c r="G84" s="44">
        <f t="shared" si="7"/>
        <v>41.724259330200333</v>
      </c>
      <c r="H84" s="44">
        <f t="shared" si="7"/>
        <v>42.743632367422244</v>
      </c>
      <c r="I84" s="44">
        <f t="shared" si="7"/>
        <v>44.6479496522538</v>
      </c>
      <c r="J84" s="44">
        <f t="shared" si="7"/>
        <v>46.296832410734744</v>
      </c>
      <c r="K84" s="44">
        <f t="shared" si="7"/>
        <v>47.866056584081399</v>
      </c>
      <c r="L84" s="44">
        <f t="shared" si="7"/>
        <v>49.334530661385351</v>
      </c>
      <c r="M84" s="44">
        <f t="shared" si="7"/>
        <v>50.818417154742654</v>
      </c>
      <c r="N84" s="44">
        <f t="shared" si="7"/>
        <v>52.374974127213882</v>
      </c>
      <c r="O84" s="44">
        <f t="shared" si="7"/>
        <v>53.786854843209966</v>
      </c>
      <c r="P84" s="44">
        <f t="shared" si="7"/>
        <v>55.016147454710783</v>
      </c>
      <c r="Q84" s="44">
        <f t="shared" si="7"/>
        <v>56.067892693444513</v>
      </c>
      <c r="S84" s="45"/>
      <c r="T84" s="45"/>
      <c r="U84" s="45"/>
      <c r="AX84" s="11"/>
      <c r="AY84" s="12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"/>
      <c r="BU84" s="1"/>
      <c r="BV84" s="1"/>
      <c r="BW84" s="1"/>
      <c r="BX84" s="1"/>
      <c r="BY84" s="1"/>
      <c r="BZ84" s="1"/>
      <c r="CA84" s="1"/>
    </row>
    <row r="85" spans="1:115" s="13" customFormat="1" ht="12" customHeight="1" x14ac:dyDescent="0.2">
      <c r="A85" s="45"/>
      <c r="B85" s="46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5"/>
      <c r="U85" s="45"/>
      <c r="V85" s="45"/>
      <c r="AY85" s="11"/>
      <c r="AZ85" s="12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"/>
      <c r="BV85" s="1"/>
      <c r="BW85" s="1"/>
      <c r="BX85" s="1"/>
      <c r="BY85" s="1"/>
      <c r="BZ85" s="1"/>
      <c r="CA85" s="1"/>
      <c r="CB85" s="1"/>
    </row>
    <row r="86" spans="1:115" s="10" customFormat="1" ht="12.75" customHeight="1" x14ac:dyDescent="0.2">
      <c r="A86" s="42"/>
      <c r="B86" s="49" t="s">
        <v>22</v>
      </c>
      <c r="C86" s="42"/>
      <c r="D86" s="42"/>
      <c r="E86" s="42"/>
      <c r="F86" s="42"/>
      <c r="G86" s="42"/>
      <c r="H86" s="47"/>
      <c r="I86" s="47"/>
      <c r="J86" s="47"/>
      <c r="K86" s="47"/>
      <c r="L86" s="47"/>
      <c r="M86" s="47"/>
      <c r="N86" s="42"/>
      <c r="O86" s="42"/>
      <c r="P86" s="42"/>
      <c r="Q86" s="42"/>
      <c r="R86" s="42"/>
      <c r="S86" s="42"/>
      <c r="T86" s="42"/>
      <c r="U86" s="42"/>
      <c r="V86" s="42"/>
      <c r="AY86" s="11"/>
      <c r="AZ86" s="12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"/>
      <c r="BV86" s="1"/>
      <c r="BW86" s="1"/>
      <c r="BX86" s="1"/>
      <c r="BY86" s="1"/>
      <c r="BZ86" s="1"/>
      <c r="CA86" s="1"/>
      <c r="CB86" s="1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</row>
    <row r="87" spans="1:115" s="10" customFormat="1" ht="12.75" customHeight="1" x14ac:dyDescent="0.2">
      <c r="A87" s="42"/>
      <c r="B87" s="49" t="s">
        <v>23</v>
      </c>
      <c r="C87" s="42"/>
      <c r="D87" s="42"/>
      <c r="E87" s="42"/>
      <c r="F87" s="42"/>
      <c r="G87" s="42"/>
      <c r="H87" s="47"/>
      <c r="I87" s="47"/>
      <c r="J87" s="47"/>
      <c r="K87" s="47"/>
      <c r="L87" s="47"/>
      <c r="M87" s="47"/>
      <c r="N87" s="42"/>
      <c r="O87" s="42"/>
      <c r="P87" s="42"/>
      <c r="Q87" s="42"/>
      <c r="R87" s="42"/>
      <c r="S87" s="42"/>
      <c r="T87" s="42"/>
      <c r="U87" s="42"/>
      <c r="V87" s="42"/>
      <c r="AY87" s="11"/>
      <c r="AZ87" s="12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"/>
      <c r="BV87" s="1"/>
      <c r="BW87" s="1"/>
      <c r="BX87" s="1"/>
      <c r="BY87" s="1"/>
      <c r="BZ87" s="1"/>
      <c r="CA87" s="1"/>
      <c r="CB87" s="1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</row>
    <row r="88" spans="1:115" x14ac:dyDescent="0.2">
      <c r="A88" s="17"/>
      <c r="B88" s="49" t="s">
        <v>17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4"/>
      <c r="AZ88" s="6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3"/>
      <c r="BV88" s="13"/>
      <c r="BW88" s="13"/>
      <c r="BX88" s="13"/>
      <c r="BY88" s="13"/>
      <c r="BZ88" s="13"/>
      <c r="CA88" s="13"/>
      <c r="CB88" s="13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</row>
    <row r="89" spans="1:115" x14ac:dyDescent="0.2">
      <c r="A89" s="17"/>
      <c r="B89" s="49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4"/>
      <c r="AZ89" s="6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3"/>
      <c r="BV89" s="13"/>
      <c r="BW89" s="13"/>
      <c r="BX89" s="13"/>
      <c r="BY89" s="13"/>
      <c r="BZ89" s="13"/>
      <c r="CA89" s="13"/>
      <c r="CB89" s="13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</row>
    <row r="90" spans="1:115" x14ac:dyDescent="0.2">
      <c r="A90" s="17"/>
      <c r="B90" s="73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18"/>
      <c r="S90" s="18"/>
      <c r="T90" s="18"/>
      <c r="U90" s="18"/>
      <c r="V90" s="18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4"/>
      <c r="AZ90" s="6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3"/>
      <c r="BV90" s="13"/>
      <c r="BW90" s="13"/>
      <c r="BX90" s="13"/>
      <c r="BY90" s="13"/>
      <c r="BZ90" s="13"/>
      <c r="CA90" s="13"/>
      <c r="CB90" s="13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</row>
    <row r="91" spans="1:115" x14ac:dyDescent="0.2">
      <c r="A91" s="17"/>
      <c r="B91" s="74" t="s">
        <v>12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18"/>
      <c r="S91" s="18"/>
      <c r="T91" s="18"/>
      <c r="U91" s="18"/>
      <c r="V91" s="18"/>
      <c r="W91" s="1"/>
      <c r="X91" s="1"/>
      <c r="Y91" s="1"/>
      <c r="Z91" s="1"/>
      <c r="AA91" s="1"/>
      <c r="AB91" s="1"/>
      <c r="AC91" s="1"/>
      <c r="AY91" s="14"/>
      <c r="AZ91" s="6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3"/>
      <c r="BV91" s="13"/>
      <c r="BW91" s="13"/>
      <c r="BX91" s="13"/>
      <c r="BY91" s="13"/>
      <c r="BZ91" s="13"/>
      <c r="CA91" s="13"/>
      <c r="CB91" s="13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</row>
    <row r="92" spans="1:115" s="3" customFormat="1" ht="12.75" customHeight="1" x14ac:dyDescent="0.2">
      <c r="A92" s="51"/>
      <c r="B92" s="35" t="s">
        <v>1</v>
      </c>
      <c r="C92" s="76" t="s">
        <v>2</v>
      </c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8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</row>
    <row r="93" spans="1:115" x14ac:dyDescent="0.2">
      <c r="A93" s="17"/>
      <c r="B93" s="20" t="s">
        <v>3</v>
      </c>
      <c r="C93" s="21">
        <v>1990</v>
      </c>
      <c r="D93" s="21" t="s">
        <v>15</v>
      </c>
      <c r="E93" s="21">
        <v>1992</v>
      </c>
      <c r="F93" s="21">
        <v>1993</v>
      </c>
      <c r="G93" s="21">
        <v>1994</v>
      </c>
      <c r="H93" s="21">
        <v>1995</v>
      </c>
      <c r="I93" s="21">
        <v>1996</v>
      </c>
      <c r="J93" s="21">
        <v>1997</v>
      </c>
      <c r="K93" s="21">
        <v>1998</v>
      </c>
      <c r="L93" s="21">
        <v>1999</v>
      </c>
      <c r="M93" s="21">
        <v>2000</v>
      </c>
      <c r="N93" s="21" t="s">
        <v>13</v>
      </c>
      <c r="O93" s="21">
        <v>2002</v>
      </c>
      <c r="P93" s="21">
        <v>2003</v>
      </c>
      <c r="Q93" s="21">
        <v>2004</v>
      </c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</row>
    <row r="94" spans="1:115" x14ac:dyDescent="0.2">
      <c r="A94" s="17"/>
      <c r="B94" s="20" t="s">
        <v>4</v>
      </c>
      <c r="C94" s="41">
        <f>C5/$C$12*100</f>
        <v>22.291453902342564</v>
      </c>
      <c r="D94" s="41">
        <v>21.69543679766808</v>
      </c>
      <c r="E94" s="41">
        <v>21.098022444989073</v>
      </c>
      <c r="F94" s="41">
        <v>20.517215857121027</v>
      </c>
      <c r="G94" s="41">
        <v>19.88184757424812</v>
      </c>
      <c r="H94" s="41">
        <f>H5/$H$12*100</f>
        <v>19.333740654617799</v>
      </c>
      <c r="I94" s="41">
        <f>I5/$I$12*100</f>
        <v>18.836452294803461</v>
      </c>
      <c r="J94" s="41">
        <f>J5/$J$12*100</f>
        <v>18.369147468519962</v>
      </c>
      <c r="K94" s="41">
        <f>K5/$K$12*100</f>
        <v>17.937382065694589</v>
      </c>
      <c r="L94" s="41">
        <f>L5/$L$12*100</f>
        <v>17.500562880444193</v>
      </c>
      <c r="M94" s="41">
        <f>M5/$M$12*100</f>
        <v>17.088512469452528</v>
      </c>
      <c r="N94" s="41">
        <f>N5/$N$12*100</f>
        <v>16.746343488085515</v>
      </c>
      <c r="O94" s="41">
        <f t="shared" ref="O94:Q96" si="8">O5/O$12*100</f>
        <v>16.420118283627016</v>
      </c>
      <c r="P94" s="41">
        <f t="shared" si="8"/>
        <v>16.037963793082653</v>
      </c>
      <c r="Q94" s="41">
        <f t="shared" si="8"/>
        <v>15.74382046022486</v>
      </c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</row>
    <row r="95" spans="1:115" x14ac:dyDescent="0.2">
      <c r="A95" s="17"/>
      <c r="B95" s="20" t="s">
        <v>5</v>
      </c>
      <c r="C95" s="41">
        <f>C6/$C$12*100</f>
        <v>63.215563151098543</v>
      </c>
      <c r="D95" s="41">
        <v>63.621308980699567</v>
      </c>
      <c r="E95" s="41">
        <v>64.156952559065047</v>
      </c>
      <c r="F95" s="41">
        <v>64.700415217509544</v>
      </c>
      <c r="G95" s="41">
        <v>65.31087564814726</v>
      </c>
      <c r="H95" s="41">
        <f>H6/$H$12*100</f>
        <v>65.851034034583762</v>
      </c>
      <c r="I95" s="41">
        <f>I6/$I$12*100</f>
        <v>66.317869708913562</v>
      </c>
      <c r="J95" s="41">
        <f>J6/$J$12*100</f>
        <v>66.748896426838741</v>
      </c>
      <c r="K95" s="41">
        <f>K6/$K$12*100</f>
        <v>67.092810115404561</v>
      </c>
      <c r="L95" s="41">
        <f>L6/$L$12*100</f>
        <v>67.406422875781175</v>
      </c>
      <c r="M95" s="41">
        <f>M6/$M$12*100</f>
        <v>67.567215445458245</v>
      </c>
      <c r="N95" s="41">
        <f>N6/$N$12*100</f>
        <v>67.677022439274182</v>
      </c>
      <c r="O95" s="41">
        <f t="shared" si="8"/>
        <v>67.711577854618326</v>
      </c>
      <c r="P95" s="41">
        <f t="shared" si="8"/>
        <v>67.719438603826532</v>
      </c>
      <c r="Q95" s="41">
        <f t="shared" si="8"/>
        <v>67.579457822290806</v>
      </c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</row>
    <row r="96" spans="1:115" x14ac:dyDescent="0.2">
      <c r="A96" s="17"/>
      <c r="B96" s="20" t="s">
        <v>6</v>
      </c>
      <c r="C96" s="41">
        <f>C7/$C$12*100</f>
        <v>14.492982946558897</v>
      </c>
      <c r="D96" s="41">
        <v>14.683254221632353</v>
      </c>
      <c r="E96" s="41">
        <v>14.745024995945876</v>
      </c>
      <c r="F96" s="41">
        <v>14.782368925369429</v>
      </c>
      <c r="G96" s="41">
        <v>14.807276777604619</v>
      </c>
      <c r="H96" s="41">
        <f>H7/$H$12*100</f>
        <v>14.815225310798432</v>
      </c>
      <c r="I96" s="41">
        <f>I7/$I$12*100</f>
        <v>14.845677996282983</v>
      </c>
      <c r="J96" s="41">
        <f>J7/$J$12*100</f>
        <v>14.881956104641297</v>
      </c>
      <c r="K96" s="41">
        <f>K7/$K$12*100</f>
        <v>14.969807818900854</v>
      </c>
      <c r="L96" s="41">
        <f>L7/$L$12*100</f>
        <v>15.093014243774622</v>
      </c>
      <c r="M96" s="41">
        <f>M7/$M$12*100</f>
        <v>15.34427208508923</v>
      </c>
      <c r="N96" s="41">
        <f>N7/$N$12*100</f>
        <v>15.576634072640303</v>
      </c>
      <c r="O96" s="41">
        <f t="shared" si="8"/>
        <v>15.868303861754651</v>
      </c>
      <c r="P96" s="41">
        <f t="shared" si="8"/>
        <v>16.242597603090815</v>
      </c>
      <c r="Q96" s="41">
        <f t="shared" si="8"/>
        <v>16.676721717484323</v>
      </c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</row>
    <row r="97" spans="1:81" x14ac:dyDescent="0.2">
      <c r="A97" s="17"/>
      <c r="B97" s="2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</row>
    <row r="98" spans="1:81" s="4" customFormat="1" x14ac:dyDescent="0.2">
      <c r="A98" s="26"/>
      <c r="B98" s="52" t="s">
        <v>7</v>
      </c>
      <c r="C98" s="53">
        <f>C9/$C$12*100</f>
        <v>9.7282996272289637</v>
      </c>
      <c r="D98" s="53">
        <v>9.8883300486096495</v>
      </c>
      <c r="E98" s="53">
        <v>9.9688176497727188</v>
      </c>
      <c r="F98" s="53">
        <v>10.093405510771728</v>
      </c>
      <c r="G98" s="53">
        <v>10.229154118025745</v>
      </c>
      <c r="H98" s="53">
        <f>H9/H12*100</f>
        <v>10.387330646873377</v>
      </c>
      <c r="I98" s="53">
        <f>I9/$I$12*100</f>
        <v>10.553053270245815</v>
      </c>
      <c r="J98" s="53">
        <f>J9/$J$12*100</f>
        <v>10.699758222144135</v>
      </c>
      <c r="K98" s="53">
        <f>K9/$K$12*100</f>
        <v>10.809530040845601</v>
      </c>
      <c r="L98" s="53">
        <f>L9/$L$12*100</f>
        <v>10.896865505766575</v>
      </c>
      <c r="M98" s="53">
        <f>M9/$M$12*100</f>
        <v>10.964288451789781</v>
      </c>
      <c r="N98" s="53">
        <f>N9/$N$12*100</f>
        <v>10.985497946250252</v>
      </c>
      <c r="O98" s="53">
        <f t="shared" ref="O98:Q99" si="9">O9/O$12*100</f>
        <v>11.041946110762344</v>
      </c>
      <c r="P98" s="53">
        <f t="shared" si="9"/>
        <v>11.092057072329409</v>
      </c>
      <c r="Q98" s="53">
        <f t="shared" si="9"/>
        <v>11.201661221547134</v>
      </c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</row>
    <row r="99" spans="1:81" s="4" customFormat="1" x14ac:dyDescent="0.2">
      <c r="A99" s="26"/>
      <c r="B99" s="52" t="s">
        <v>8</v>
      </c>
      <c r="C99" s="53">
        <f>C10/$C$12*100</f>
        <v>1.511354666149944</v>
      </c>
      <c r="D99" s="53">
        <v>1.549300220015893</v>
      </c>
      <c r="E99" s="53">
        <v>1.6016833243141948</v>
      </c>
      <c r="F99" s="53">
        <v>1.6490357115747485</v>
      </c>
      <c r="G99" s="53">
        <v>1.6915368778662689</v>
      </c>
      <c r="H99" s="53">
        <f>H10/H12*100</f>
        <v>1.6393253085060047</v>
      </c>
      <c r="I99" s="53">
        <f>I10/$I$12*100</f>
        <v>1.551091013021527</v>
      </c>
      <c r="J99" s="53">
        <f>J10/$J$12*100</f>
        <v>1.4592321806126503</v>
      </c>
      <c r="K99" s="53">
        <f>K10/$K$12*100</f>
        <v>1.375864435358765</v>
      </c>
      <c r="L99" s="53">
        <f>L10/$L$12*100</f>
        <v>1.4074810510247624</v>
      </c>
      <c r="M99" s="53">
        <f>M10/$M$12*100</f>
        <v>1.4957579265323668</v>
      </c>
      <c r="N99" s="53">
        <f>N10/$N$12*100</f>
        <v>1.5688248718897357</v>
      </c>
      <c r="O99" s="53">
        <f t="shared" si="9"/>
        <v>1.6783961039771631</v>
      </c>
      <c r="P99" s="53">
        <f t="shared" si="9"/>
        <v>1.7797111004796231</v>
      </c>
      <c r="Q99" s="53">
        <f t="shared" si="9"/>
        <v>1.8748570794149586</v>
      </c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</row>
    <row r="100" spans="1:81" s="4" customFormat="1" x14ac:dyDescent="0.2">
      <c r="A100" s="26"/>
      <c r="B100" s="52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31"/>
      <c r="P100" s="31"/>
      <c r="Q100" s="31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</row>
    <row r="101" spans="1:81" x14ac:dyDescent="0.2">
      <c r="A101" s="17"/>
      <c r="B101" s="20" t="s">
        <v>9</v>
      </c>
      <c r="C101" s="41">
        <f>C12/$C$12*100</f>
        <v>100</v>
      </c>
      <c r="D101" s="41">
        <v>100</v>
      </c>
      <c r="E101" s="41">
        <v>100</v>
      </c>
      <c r="F101" s="41">
        <v>100</v>
      </c>
      <c r="G101" s="41">
        <v>100</v>
      </c>
      <c r="H101" s="41">
        <f>H12/$H$12*100</f>
        <v>100</v>
      </c>
      <c r="I101" s="41">
        <f>I12/$I$12*100</f>
        <v>100</v>
      </c>
      <c r="J101" s="41">
        <f>J12/$J$12*100</f>
        <v>100</v>
      </c>
      <c r="K101" s="41">
        <f>K12/$K$12*100</f>
        <v>100</v>
      </c>
      <c r="L101" s="41">
        <f>L12/$L$12*100</f>
        <v>100</v>
      </c>
      <c r="M101" s="41">
        <f>M12/$M$12*100</f>
        <v>100</v>
      </c>
      <c r="N101" s="41">
        <f>N12/$N$12*100</f>
        <v>100</v>
      </c>
      <c r="O101" s="41">
        <f>O94+O95+O96</f>
        <v>100</v>
      </c>
      <c r="P101" s="41">
        <f>P94+P95+P96</f>
        <v>100</v>
      </c>
      <c r="Q101" s="41">
        <f>Q94+Q95+Q96</f>
        <v>100</v>
      </c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</row>
    <row r="102" spans="1:81" x14ac:dyDescent="0.2">
      <c r="A102" s="17"/>
      <c r="B102" s="20"/>
      <c r="C102" s="36"/>
      <c r="D102" s="18"/>
      <c r="E102" s="18"/>
      <c r="F102" s="18"/>
      <c r="G102" s="18"/>
      <c r="H102" s="18"/>
      <c r="I102" s="18"/>
      <c r="J102" s="18"/>
      <c r="K102" s="18"/>
      <c r="L102" s="18"/>
      <c r="M102" s="36"/>
      <c r="N102" s="61"/>
      <c r="O102" s="62"/>
      <c r="P102" s="62"/>
      <c r="Q102" s="60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</row>
    <row r="103" spans="1:81" ht="12.75" customHeight="1" x14ac:dyDescent="0.2">
      <c r="A103" s="17"/>
      <c r="B103" s="20" t="s">
        <v>1</v>
      </c>
      <c r="C103" s="76" t="s">
        <v>10</v>
      </c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8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</row>
    <row r="104" spans="1:81" x14ac:dyDescent="0.2">
      <c r="A104" s="17"/>
      <c r="B104" s="22" t="s">
        <v>3</v>
      </c>
      <c r="C104" s="21">
        <v>1990</v>
      </c>
      <c r="D104" s="21" t="s">
        <v>15</v>
      </c>
      <c r="E104" s="21">
        <v>1992</v>
      </c>
      <c r="F104" s="21">
        <v>1993</v>
      </c>
      <c r="G104" s="21">
        <v>1994</v>
      </c>
      <c r="H104" s="21">
        <v>1995</v>
      </c>
      <c r="I104" s="21">
        <v>1996</v>
      </c>
      <c r="J104" s="21">
        <v>1997</v>
      </c>
      <c r="K104" s="21">
        <v>1998</v>
      </c>
      <c r="L104" s="21">
        <v>1999</v>
      </c>
      <c r="M104" s="21">
        <v>2000</v>
      </c>
      <c r="N104" s="21" t="s">
        <v>13</v>
      </c>
      <c r="O104" s="21">
        <v>2002</v>
      </c>
      <c r="P104" s="21">
        <v>2003</v>
      </c>
      <c r="Q104" s="21">
        <v>2004</v>
      </c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</row>
    <row r="105" spans="1:81" ht="13.5" customHeight="1" x14ac:dyDescent="0.2">
      <c r="A105" s="17"/>
      <c r="B105" s="20" t="s">
        <v>4</v>
      </c>
      <c r="C105" s="41">
        <f>C16/$C$24*100</f>
        <v>20.1021089297071</v>
      </c>
      <c r="D105" s="41">
        <v>19.49908659983349</v>
      </c>
      <c r="E105" s="41">
        <v>18.952563530112471</v>
      </c>
      <c r="F105" s="41">
        <v>18.438087754830175</v>
      </c>
      <c r="G105" s="41">
        <v>17.879111118138301</v>
      </c>
      <c r="H105" s="41">
        <f>H16/$H$24*100</f>
        <v>17.406385766628858</v>
      </c>
      <c r="I105" s="41">
        <f>I16/$I$24*100</f>
        <v>16.963775322575653</v>
      </c>
      <c r="J105" s="41">
        <f>J16/$J$24*100</f>
        <v>16.538859574757652</v>
      </c>
      <c r="K105" s="41">
        <f>K16/$K$24*100</f>
        <v>16.154370796183176</v>
      </c>
      <c r="L105" s="41">
        <f>L16/$L$24*100</f>
        <v>15.76625590577741</v>
      </c>
      <c r="M105" s="41">
        <f>M16/$M$24*100</f>
        <v>15.381317940003585</v>
      </c>
      <c r="N105" s="41">
        <f>N16/$N$24*100</f>
        <v>15.079002376657217</v>
      </c>
      <c r="O105" s="41">
        <f t="shared" ref="O105:Q107" si="10">O16/O$24*100</f>
        <v>14.785022160527811</v>
      </c>
      <c r="P105" s="41">
        <f t="shared" si="10"/>
        <v>14.44852354959168</v>
      </c>
      <c r="Q105" s="41">
        <f t="shared" si="10"/>
        <v>14.175718137651575</v>
      </c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</row>
    <row r="106" spans="1:81" ht="13.5" customHeight="1" x14ac:dyDescent="0.2">
      <c r="A106" s="17"/>
      <c r="B106" s="20" t="s">
        <v>5</v>
      </c>
      <c r="C106" s="41">
        <f>C17/$C$24*100</f>
        <v>59.142443421110926</v>
      </c>
      <c r="D106" s="41">
        <v>59.580092210639471</v>
      </c>
      <c r="E106" s="41">
        <v>60.047994421984974</v>
      </c>
      <c r="F106" s="41">
        <v>60.559623505752704</v>
      </c>
      <c r="G106" s="41">
        <v>61.118015953102535</v>
      </c>
      <c r="H106" s="41">
        <f>H17/$H$24*100</f>
        <v>61.595783766074277</v>
      </c>
      <c r="I106" s="41">
        <f>I17/$I$24*100</f>
        <v>62.023989947616144</v>
      </c>
      <c r="J106" s="41">
        <f>J17/$J$24*100</f>
        <v>62.440328179653882</v>
      </c>
      <c r="K106" s="41">
        <f>K17/$K$24*100</f>
        <v>62.751595042263844</v>
      </c>
      <c r="L106" s="41">
        <f>L17/$L$24*100</f>
        <v>63.044822889212803</v>
      </c>
      <c r="M106" s="41">
        <f>M17/$M$24*100</f>
        <v>63.204135249529635</v>
      </c>
      <c r="N106" s="41">
        <f>N17/$N$24*100</f>
        <v>63.327091028834872</v>
      </c>
      <c r="O106" s="41">
        <f t="shared" si="10"/>
        <v>63.36732700437291</v>
      </c>
      <c r="P106" s="41">
        <f t="shared" si="10"/>
        <v>63.339116220760538</v>
      </c>
      <c r="Q106" s="41">
        <f t="shared" si="10"/>
        <v>63.191800084890936</v>
      </c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</row>
    <row r="107" spans="1:81" x14ac:dyDescent="0.2">
      <c r="A107" s="17"/>
      <c r="B107" s="20" t="s">
        <v>6</v>
      </c>
      <c r="C107" s="41">
        <f>C18/$C$24*100</f>
        <v>20.755447649181981</v>
      </c>
      <c r="D107" s="41">
        <v>20.920821189527047</v>
      </c>
      <c r="E107" s="41">
        <v>20.999442047902559</v>
      </c>
      <c r="F107" s="41">
        <v>21.002288739417121</v>
      </c>
      <c r="G107" s="41">
        <v>21.00287292875916</v>
      </c>
      <c r="H107" s="41">
        <f>H18/$H$24*100</f>
        <v>20.997830467296872</v>
      </c>
      <c r="I107" s="41">
        <f>I18/$I$24*100</f>
        <v>21.012234729808203</v>
      </c>
      <c r="J107" s="41">
        <f>J18/$J$24*100</f>
        <v>21.020812245588466</v>
      </c>
      <c r="K107" s="41">
        <f>K18/$K$24*100</f>
        <v>21.09403416155298</v>
      </c>
      <c r="L107" s="41">
        <f>L18/$L$24*100</f>
        <v>21.18892120500978</v>
      </c>
      <c r="M107" s="41">
        <f>M18/$M$24*100</f>
        <v>21.414546810466781</v>
      </c>
      <c r="N107" s="41">
        <f>N18/$N$24*100</f>
        <v>21.593906594507917</v>
      </c>
      <c r="O107" s="41">
        <f t="shared" si="10"/>
        <v>21.84765083509928</v>
      </c>
      <c r="P107" s="41">
        <f t="shared" si="10"/>
        <v>22.212360229647786</v>
      </c>
      <c r="Q107" s="41">
        <f t="shared" si="10"/>
        <v>22.632481777457485</v>
      </c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</row>
    <row r="108" spans="1:81" x14ac:dyDescent="0.2">
      <c r="A108" s="17"/>
      <c r="B108" s="20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</row>
    <row r="109" spans="1:81" s="4" customFormat="1" ht="12" customHeight="1" x14ac:dyDescent="0.2">
      <c r="A109" s="26"/>
      <c r="B109" s="52" t="s">
        <v>11</v>
      </c>
      <c r="C109" s="53">
        <f>C20/$C$24*100</f>
        <v>48.959388442671759</v>
      </c>
      <c r="D109" s="53">
        <v>49.34132296224324</v>
      </c>
      <c r="E109" s="53">
        <v>49.733598580196393</v>
      </c>
      <c r="F109" s="53">
        <v>49.945792023506051</v>
      </c>
      <c r="G109" s="53">
        <v>50.143307626992474</v>
      </c>
      <c r="H109" s="53">
        <f>H20/$H$24*100</f>
        <v>50.2817527200217</v>
      </c>
      <c r="I109" s="53">
        <f>I20/$I$24*100</f>
        <v>50.061373760348204</v>
      </c>
      <c r="J109" s="53">
        <f>J20/$J$24*100</f>
        <v>49.793994588305793</v>
      </c>
      <c r="K109" s="53">
        <f>K20/$K$24*100</f>
        <v>49.536333505292959</v>
      </c>
      <c r="L109" s="53">
        <f>L20/$L$24*100</f>
        <v>49.345314301437398</v>
      </c>
      <c r="M109" s="53">
        <f>M20/$M$24*100</f>
        <v>49.10430442055366</v>
      </c>
      <c r="N109" s="53">
        <f>N20/$N$24*100</f>
        <v>48.800790310110813</v>
      </c>
      <c r="O109" s="53">
        <f t="shared" ref="O109:Q111" si="11">O20/O$24*100</f>
        <v>48.520107559099358</v>
      </c>
      <c r="P109" s="53">
        <f t="shared" si="11"/>
        <v>48.364098485405449</v>
      </c>
      <c r="Q109" s="53">
        <f t="shared" si="11"/>
        <v>48.13753324640664</v>
      </c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</row>
    <row r="110" spans="1:81" s="4" customFormat="1" x14ac:dyDescent="0.2">
      <c r="A110" s="26"/>
      <c r="B110" s="52" t="s">
        <v>7</v>
      </c>
      <c r="C110" s="53">
        <f>C21/$C$24*100</f>
        <v>15.250808484374309</v>
      </c>
      <c r="D110" s="53">
        <v>15.451632756976005</v>
      </c>
      <c r="E110" s="53">
        <v>15.595551743845022</v>
      </c>
      <c r="F110" s="53">
        <v>15.735666778808124</v>
      </c>
      <c r="G110" s="53">
        <v>15.861642401213546</v>
      </c>
      <c r="H110" s="53">
        <f>H21/$H$24*100</f>
        <v>16.045719852609764</v>
      </c>
      <c r="I110" s="53">
        <f>I21/$I$24*100</f>
        <v>16.222608348945791</v>
      </c>
      <c r="J110" s="53">
        <f>J21/$J$24*100</f>
        <v>16.368153984721367</v>
      </c>
      <c r="K110" s="53">
        <f>K21/$K$24*100</f>
        <v>16.471297565982727</v>
      </c>
      <c r="L110" s="53">
        <f>L21/$L$24*100</f>
        <v>16.54563281357186</v>
      </c>
      <c r="M110" s="53">
        <f>M21/$M$24*100</f>
        <v>16.606787904319223</v>
      </c>
      <c r="N110" s="53">
        <f>N21/$N$24*100</f>
        <v>16.585039467781503</v>
      </c>
      <c r="O110" s="53">
        <f t="shared" si="11"/>
        <v>16.60518550048954</v>
      </c>
      <c r="P110" s="53">
        <f t="shared" si="11"/>
        <v>16.640031011807977</v>
      </c>
      <c r="Q110" s="53">
        <f t="shared" si="11"/>
        <v>16.731702643528287</v>
      </c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</row>
    <row r="111" spans="1:81" s="4" customFormat="1" x14ac:dyDescent="0.2">
      <c r="A111" s="26"/>
      <c r="B111" s="52" t="s">
        <v>8</v>
      </c>
      <c r="C111" s="53">
        <f>C22/$C$24*100</f>
        <v>3.4319570390137355</v>
      </c>
      <c r="D111" s="53">
        <v>3.5111351150070123</v>
      </c>
      <c r="E111" s="53">
        <v>3.6143775445740474</v>
      </c>
      <c r="F111" s="53">
        <v>3.7042430865543894</v>
      </c>
      <c r="G111" s="53">
        <v>3.767822633212472</v>
      </c>
      <c r="H111" s="53">
        <f>H22/$H$24*100</f>
        <v>3.6734831603431517</v>
      </c>
      <c r="I111" s="53">
        <f>I22/$I$24*100</f>
        <v>3.5005319940223356</v>
      </c>
      <c r="J111" s="53">
        <f>J22/$J$24*100</f>
        <v>3.3030236872672076</v>
      </c>
      <c r="K111" s="53">
        <f>K22/$K$24*100</f>
        <v>3.1298671167139078</v>
      </c>
      <c r="L111" s="53">
        <f>L22/$L$24*100</f>
        <v>3.161358004758732</v>
      </c>
      <c r="M111" s="53">
        <f>M22/$M$24*100</f>
        <v>3.3213310144663519</v>
      </c>
      <c r="N111" s="53">
        <f>N22/$N$24*100</f>
        <v>3.4812396796762402</v>
      </c>
      <c r="O111" s="53">
        <f t="shared" si="11"/>
        <v>3.7017219118723488</v>
      </c>
      <c r="P111" s="53">
        <f t="shared" si="11"/>
        <v>3.8997157569201302</v>
      </c>
      <c r="Q111" s="53">
        <f t="shared" si="11"/>
        <v>4.102305033299845</v>
      </c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</row>
    <row r="112" spans="1:81" s="4" customFormat="1" x14ac:dyDescent="0.2">
      <c r="A112" s="26"/>
      <c r="B112" s="52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31"/>
      <c r="P112" s="31"/>
      <c r="Q112" s="31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</row>
    <row r="113" spans="1:81" x14ac:dyDescent="0.2">
      <c r="A113" s="17"/>
      <c r="B113" s="20" t="s">
        <v>9</v>
      </c>
      <c r="C113" s="41">
        <f>C24/$C$24*100</f>
        <v>100</v>
      </c>
      <c r="D113" s="41">
        <v>100</v>
      </c>
      <c r="E113" s="41">
        <v>100</v>
      </c>
      <c r="F113" s="41">
        <v>100</v>
      </c>
      <c r="G113" s="41">
        <v>100</v>
      </c>
      <c r="H113" s="41">
        <f>H24/$H$24*100</f>
        <v>100</v>
      </c>
      <c r="I113" s="41">
        <f>I24/$I$24*100</f>
        <v>100</v>
      </c>
      <c r="J113" s="41">
        <f>J24/$J$24*100</f>
        <v>100</v>
      </c>
      <c r="K113" s="41">
        <f>K24/$K$24*100</f>
        <v>100</v>
      </c>
      <c r="L113" s="41">
        <f>L24/$L$24*100</f>
        <v>100</v>
      </c>
      <c r="M113" s="41">
        <f>M24/$M$24*100</f>
        <v>100</v>
      </c>
      <c r="N113" s="41">
        <f>N24/$N$24*100</f>
        <v>100</v>
      </c>
      <c r="O113" s="41">
        <f>O105+O106+O107</f>
        <v>100</v>
      </c>
      <c r="P113" s="41">
        <f>P105+P106+P107</f>
        <v>100</v>
      </c>
      <c r="Q113" s="41">
        <f>Q105+Q106+Q107</f>
        <v>100</v>
      </c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</row>
    <row r="114" spans="1:81" x14ac:dyDescent="0.2">
      <c r="A114" s="17"/>
      <c r="B114" s="20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62"/>
      <c r="P114" s="62"/>
      <c r="Q114" s="60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</row>
    <row r="115" spans="1:81" ht="12.75" customHeight="1" x14ac:dyDescent="0.2">
      <c r="A115" s="17"/>
      <c r="B115" s="20" t="s">
        <v>1</v>
      </c>
      <c r="C115" s="76" t="s">
        <v>9</v>
      </c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8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</row>
    <row r="116" spans="1:81" x14ac:dyDescent="0.2">
      <c r="A116" s="17"/>
      <c r="B116" s="20" t="s">
        <v>3</v>
      </c>
      <c r="C116" s="21">
        <v>1990</v>
      </c>
      <c r="D116" s="21" t="s">
        <v>15</v>
      </c>
      <c r="E116" s="21">
        <v>1992</v>
      </c>
      <c r="F116" s="21">
        <v>1993</v>
      </c>
      <c r="G116" s="21">
        <v>1994</v>
      </c>
      <c r="H116" s="21">
        <v>1995</v>
      </c>
      <c r="I116" s="21">
        <v>1996</v>
      </c>
      <c r="J116" s="21">
        <v>1997</v>
      </c>
      <c r="K116" s="21">
        <v>1998</v>
      </c>
      <c r="L116" s="21">
        <v>1999</v>
      </c>
      <c r="M116" s="21">
        <v>2000</v>
      </c>
      <c r="N116" s="21" t="s">
        <v>13</v>
      </c>
      <c r="O116" s="21">
        <v>2002</v>
      </c>
      <c r="P116" s="21">
        <v>2003</v>
      </c>
      <c r="Q116" s="21">
        <v>2004</v>
      </c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</row>
    <row r="117" spans="1:81" x14ac:dyDescent="0.2">
      <c r="A117" s="17"/>
      <c r="B117" s="20" t="s">
        <v>4</v>
      </c>
      <c r="C117" s="41">
        <f>C28/$C$35*100</f>
        <v>21.166111096316488</v>
      </c>
      <c r="D117" s="41">
        <v>20.56525700534921</v>
      </c>
      <c r="E117" s="41">
        <v>19.994243487873025</v>
      </c>
      <c r="F117" s="41">
        <v>19.447933731068463</v>
      </c>
      <c r="G117" s="41">
        <v>18.852159566661161</v>
      </c>
      <c r="H117" s="41">
        <f>H28/$H$35*100</f>
        <v>18.343144071159724</v>
      </c>
      <c r="I117" s="41">
        <f>I28/$I$35*100</f>
        <v>17.874231373586362</v>
      </c>
      <c r="J117" s="41">
        <f>J28/$J$35*100</f>
        <v>17.428975762504095</v>
      </c>
      <c r="K117" s="41">
        <f>K28/$K$35*100</f>
        <v>17.021725095608478</v>
      </c>
      <c r="L117" s="41">
        <f>L28/$L$35*100</f>
        <v>16.610125725596312</v>
      </c>
      <c r="M117" s="41">
        <f>M28/$M$35*100</f>
        <v>16.212210026624337</v>
      </c>
      <c r="N117" s="41">
        <f>N28/$N$35*100</f>
        <v>15.890581197981351</v>
      </c>
      <c r="O117" s="41">
        <f t="shared" ref="O117:Q119" si="12">O28/O$35*100</f>
        <v>15.580947635507798</v>
      </c>
      <c r="P117" s="41">
        <f t="shared" si="12"/>
        <v>15.22285511712092</v>
      </c>
      <c r="Q117" s="41">
        <f t="shared" si="12"/>
        <v>14.93991973251608</v>
      </c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</row>
    <row r="118" spans="1:81" x14ac:dyDescent="0.2">
      <c r="A118" s="17"/>
      <c r="B118" s="20" t="s">
        <v>5</v>
      </c>
      <c r="C118" s="41">
        <f>C29/$C$35*100</f>
        <v>61.121943349963779</v>
      </c>
      <c r="D118" s="41">
        <v>61.541812944773689</v>
      </c>
      <c r="E118" s="41">
        <v>62.043007847315288</v>
      </c>
      <c r="F118" s="41">
        <v>62.570832841026998</v>
      </c>
      <c r="G118" s="41">
        <v>63.155156490835672</v>
      </c>
      <c r="H118" s="41">
        <f>H29/$H$35*100</f>
        <v>63.663976319363059</v>
      </c>
      <c r="I118" s="41">
        <f>I29/$I$35*100</f>
        <v>64.111583733924576</v>
      </c>
      <c r="J118" s="41">
        <f>J29/$J$35*100</f>
        <v>64.535695993591688</v>
      </c>
      <c r="K118" s="41">
        <f>K29/$K$35*100</f>
        <v>64.863399730660632</v>
      </c>
      <c r="L118" s="41">
        <f>L29/$L$35*100</f>
        <v>65.167066902845249</v>
      </c>
      <c r="M118" s="41">
        <f>M29/$M$35*100</f>
        <v>65.327647682092888</v>
      </c>
      <c r="N118" s="41">
        <f>N29/$N$35*100</f>
        <v>65.444421539507033</v>
      </c>
      <c r="O118" s="41">
        <f t="shared" si="12"/>
        <v>65.482003855823066</v>
      </c>
      <c r="P118" s="41">
        <f t="shared" si="12"/>
        <v>65.473088800763463</v>
      </c>
      <c r="Q118" s="41">
        <f t="shared" si="12"/>
        <v>65.330088506744772</v>
      </c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</row>
    <row r="119" spans="1:81" x14ac:dyDescent="0.2">
      <c r="A119" s="17"/>
      <c r="B119" s="20" t="s">
        <v>6</v>
      </c>
      <c r="C119" s="41">
        <f>C30/$C$35*100</f>
        <v>17.711945553719737</v>
      </c>
      <c r="D119" s="41">
        <v>17.892930049877101</v>
      </c>
      <c r="E119" s="41">
        <v>17.962748664811684</v>
      </c>
      <c r="F119" s="41">
        <v>17.981233427904534</v>
      </c>
      <c r="G119" s="41">
        <v>17.99268394250317</v>
      </c>
      <c r="H119" s="41">
        <f>H30/$H$35*100</f>
        <v>17.992879609477217</v>
      </c>
      <c r="I119" s="41">
        <f>I30/$I$35*100</f>
        <v>18.014184892489059</v>
      </c>
      <c r="J119" s="41">
        <f>J30/$J$35*100</f>
        <v>18.035328243904214</v>
      </c>
      <c r="K119" s="41">
        <f>K30/$K$35*100</f>
        <v>18.114875173730887</v>
      </c>
      <c r="L119" s="41">
        <f>L30/$L$35*100</f>
        <v>18.222807371558432</v>
      </c>
      <c r="M119" s="41">
        <f>M30/$M$35*100</f>
        <v>18.460142291282775</v>
      </c>
      <c r="N119" s="41">
        <f>N30/$N$35*100</f>
        <v>18.664997262511616</v>
      </c>
      <c r="O119" s="41">
        <f t="shared" si="12"/>
        <v>18.937048508669132</v>
      </c>
      <c r="P119" s="41">
        <f t="shared" si="12"/>
        <v>19.304056082115626</v>
      </c>
      <c r="Q119" s="41">
        <f t="shared" si="12"/>
        <v>19.729991760739143</v>
      </c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</row>
    <row r="120" spans="1:81" x14ac:dyDescent="0.2">
      <c r="A120" s="17"/>
      <c r="B120" s="20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</row>
    <row r="121" spans="1:81" s="4" customFormat="1" x14ac:dyDescent="0.2">
      <c r="A121" s="26"/>
      <c r="B121" s="52" t="s">
        <v>7</v>
      </c>
      <c r="C121" s="53">
        <f>C32/$C$35*100</f>
        <v>12.566918342543953</v>
      </c>
      <c r="D121" s="53">
        <v>12.751048528452911</v>
      </c>
      <c r="E121" s="53">
        <v>12.863615889561741</v>
      </c>
      <c r="F121" s="53">
        <v>12.995183961932311</v>
      </c>
      <c r="G121" s="53">
        <v>13.125044698326096</v>
      </c>
      <c r="H121" s="53">
        <f>H32/$H$35*100</f>
        <v>13.295555307525841</v>
      </c>
      <c r="I121" s="53">
        <f>I32/$I$35*100</f>
        <v>13.466190234934311</v>
      </c>
      <c r="J121" s="53">
        <f>J32/J35*100</f>
        <v>13.611466993555277</v>
      </c>
      <c r="K121" s="53">
        <f>K32/$K$35*100</f>
        <v>13.717103866119073</v>
      </c>
      <c r="L121" s="53">
        <f>L32/$L$35*100</f>
        <v>13.797085803229352</v>
      </c>
      <c r="M121" s="53">
        <f>M32/$M$35*100</f>
        <v>13.860581738006141</v>
      </c>
      <c r="N121" s="53">
        <f>N32/$N$35*100</f>
        <v>13.85946083432062</v>
      </c>
      <c r="O121" s="53">
        <f t="shared" ref="O121:Q122" si="13">O32/O$35*100</f>
        <v>13.897134339984568</v>
      </c>
      <c r="P121" s="53">
        <f t="shared" si="13"/>
        <v>13.937210710912401</v>
      </c>
      <c r="Q121" s="53">
        <f t="shared" si="13"/>
        <v>14.036683056152309</v>
      </c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</row>
    <row r="122" spans="1:81" s="4" customFormat="1" x14ac:dyDescent="0.2">
      <c r="A122" s="26"/>
      <c r="B122" s="52" t="s">
        <v>8</v>
      </c>
      <c r="C122" s="53">
        <f>C33/$C$35*100</f>
        <v>2.4985613834801668</v>
      </c>
      <c r="D122" s="53">
        <v>2.5588050596225105</v>
      </c>
      <c r="E122" s="53">
        <v>2.6371585375786255</v>
      </c>
      <c r="F122" s="53">
        <v>2.7060155623957511</v>
      </c>
      <c r="G122" s="53">
        <v>2.7590395620468895</v>
      </c>
      <c r="H122" s="53">
        <f>H33/$H$35*100</f>
        <v>2.6848150783463858</v>
      </c>
      <c r="I122" s="53">
        <f>I33/$I$35*100</f>
        <v>2.5527549008224453</v>
      </c>
      <c r="J122" s="53">
        <f>J33/J35*100</f>
        <v>2.4063403444467371</v>
      </c>
      <c r="K122" s="53">
        <f>K33/$K$35*100</f>
        <v>2.2766241827565854</v>
      </c>
      <c r="L122" s="53">
        <f>L33/$L$35*100</f>
        <v>2.3079659291047818</v>
      </c>
      <c r="M122" s="53">
        <f>M33/$M$35*100</f>
        <v>2.4328240481267995</v>
      </c>
      <c r="N122" s="53">
        <f>N33/$N$35*100</f>
        <v>2.5503711579634656</v>
      </c>
      <c r="O122" s="53">
        <f t="shared" si="13"/>
        <v>2.7168155617577074</v>
      </c>
      <c r="P122" s="53">
        <f t="shared" si="13"/>
        <v>2.866907801092009</v>
      </c>
      <c r="Q122" s="53">
        <f t="shared" si="13"/>
        <v>3.0167768414640386</v>
      </c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</row>
    <row r="123" spans="1:81" s="4" customFormat="1" x14ac:dyDescent="0.2">
      <c r="A123" s="26"/>
      <c r="B123" s="52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31"/>
      <c r="P123" s="31"/>
      <c r="Q123" s="31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</row>
    <row r="124" spans="1:81" ht="12" customHeight="1" x14ac:dyDescent="0.2">
      <c r="A124" s="17"/>
      <c r="B124" s="20" t="s">
        <v>9</v>
      </c>
      <c r="C124" s="41">
        <f>C35/$C$35*100</f>
        <v>100</v>
      </c>
      <c r="D124" s="41">
        <v>100</v>
      </c>
      <c r="E124" s="41">
        <v>100</v>
      </c>
      <c r="F124" s="41">
        <v>100</v>
      </c>
      <c r="G124" s="41">
        <v>100</v>
      </c>
      <c r="H124" s="41">
        <f>H35/$H$35*100</f>
        <v>100</v>
      </c>
      <c r="I124" s="41">
        <f>I35/$I$35*100</f>
        <v>100</v>
      </c>
      <c r="J124" s="41">
        <f>J35/$J$35*100</f>
        <v>100</v>
      </c>
      <c r="K124" s="41">
        <f>K35/$K$35*100</f>
        <v>100</v>
      </c>
      <c r="L124" s="41">
        <f>L35/$L$35*100</f>
        <v>100</v>
      </c>
      <c r="M124" s="41">
        <f>M35/$M$35*100</f>
        <v>100</v>
      </c>
      <c r="N124" s="41">
        <f>N35/$N$35*100</f>
        <v>100</v>
      </c>
      <c r="O124" s="41">
        <f>O117+O118+O119</f>
        <v>100</v>
      </c>
      <c r="P124" s="41">
        <f>P117+P118+P119</f>
        <v>100</v>
      </c>
      <c r="Q124" s="41">
        <f>Q117+Q118+Q119</f>
        <v>99.999999999999986</v>
      </c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</row>
    <row r="125" spans="1:81" ht="12" customHeight="1" x14ac:dyDescent="0.2">
      <c r="A125" s="17"/>
      <c r="B125" s="55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18"/>
      <c r="U125" s="18"/>
      <c r="V125" s="18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</row>
    <row r="126" spans="1:81" ht="12" customHeight="1" x14ac:dyDescent="0.2">
      <c r="A126" s="17"/>
      <c r="B126" s="49" t="s">
        <v>16</v>
      </c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18"/>
      <c r="S126" s="18"/>
      <c r="T126" s="18"/>
      <c r="U126" s="18"/>
      <c r="V126" s="18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</row>
    <row r="127" spans="1:81" x14ac:dyDescent="0.2">
      <c r="A127" s="17"/>
      <c r="B127" s="2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57"/>
      <c r="O127" s="57"/>
      <c r="P127" s="57"/>
      <c r="Q127" s="57"/>
      <c r="R127" s="57"/>
      <c r="S127" s="57"/>
      <c r="T127" s="57"/>
      <c r="U127" s="57"/>
      <c r="V127" s="18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</row>
    <row r="128" spans="1:81" x14ac:dyDescent="0.2">
      <c r="N128" s="16"/>
      <c r="O128" s="16"/>
      <c r="P128" s="16"/>
      <c r="Q128" s="16"/>
      <c r="R128" s="16"/>
      <c r="S128" s="16"/>
      <c r="T128" s="16"/>
      <c r="U128" s="16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</row>
    <row r="129" spans="2:81" x14ac:dyDescent="0.2">
      <c r="B129" s="50" t="s">
        <v>12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</row>
    <row r="130" spans="2:81" x14ac:dyDescent="0.2">
      <c r="B130" s="35" t="s">
        <v>1</v>
      </c>
      <c r="C130" s="76" t="s">
        <v>2</v>
      </c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8"/>
      <c r="R130" s="63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</row>
    <row r="131" spans="2:81" x14ac:dyDescent="0.2">
      <c r="B131" s="20" t="s">
        <v>3</v>
      </c>
      <c r="C131" s="21">
        <v>2005</v>
      </c>
      <c r="D131" s="21">
        <v>2006</v>
      </c>
      <c r="E131" s="21">
        <v>2007</v>
      </c>
      <c r="F131" s="21">
        <v>2008</v>
      </c>
      <c r="G131" s="21">
        <v>2009</v>
      </c>
      <c r="H131" s="21">
        <v>2010</v>
      </c>
      <c r="I131" s="21" t="s">
        <v>14</v>
      </c>
      <c r="J131" s="21">
        <v>2012</v>
      </c>
      <c r="K131" s="21">
        <v>2013</v>
      </c>
      <c r="L131" s="21">
        <v>2014</v>
      </c>
      <c r="M131" s="21">
        <v>2015</v>
      </c>
      <c r="N131" s="21">
        <v>2016</v>
      </c>
      <c r="O131" s="21">
        <v>2017</v>
      </c>
      <c r="P131" s="21">
        <v>2018</v>
      </c>
      <c r="Q131" s="21">
        <v>2019</v>
      </c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2:81" x14ac:dyDescent="0.2">
      <c r="B132" s="20" t="s">
        <v>4</v>
      </c>
      <c r="C132" s="41">
        <f>C50/C$57*100</f>
        <v>15.415535932170323</v>
      </c>
      <c r="D132" s="41">
        <f t="shared" ref="D132:Q132" si="14">D50/D$57*100</f>
        <v>15.12210854198732</v>
      </c>
      <c r="E132" s="41">
        <f t="shared" si="14"/>
        <v>14.918647379643332</v>
      </c>
      <c r="F132" s="41">
        <f t="shared" si="14"/>
        <v>14.795506638239367</v>
      </c>
      <c r="G132" s="41">
        <f t="shared" si="14"/>
        <v>14.87251698936457</v>
      </c>
      <c r="H132" s="41">
        <f t="shared" si="14"/>
        <v>15.074817186739125</v>
      </c>
      <c r="I132" s="41">
        <f t="shared" si="14"/>
        <v>15.33349747296058</v>
      </c>
      <c r="J132" s="41">
        <f t="shared" si="14"/>
        <v>15.501063154329811</v>
      </c>
      <c r="K132" s="41">
        <f t="shared" si="14"/>
        <v>15.67526993363526</v>
      </c>
      <c r="L132" s="41">
        <f t="shared" si="14"/>
        <v>15.867811155150536</v>
      </c>
      <c r="M132" s="41">
        <f t="shared" si="14"/>
        <v>16.053914810665731</v>
      </c>
      <c r="N132" s="41">
        <f t="shared" si="14"/>
        <v>16.241085072029907</v>
      </c>
      <c r="O132" s="41">
        <f t="shared" si="14"/>
        <v>16.409545899443103</v>
      </c>
      <c r="P132" s="41">
        <f t="shared" si="14"/>
        <v>16.546107943375095</v>
      </c>
      <c r="Q132" s="41">
        <f t="shared" si="14"/>
        <v>16.62182596496659</v>
      </c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2:81" x14ac:dyDescent="0.2">
      <c r="B133" s="20" t="s">
        <v>5</v>
      </c>
      <c r="C133" s="41">
        <f>C51/C$57*100</f>
        <v>67.597540342634545</v>
      </c>
      <c r="D133" s="41">
        <f t="shared" ref="D133:Q133" si="15">D51/D$57*100</f>
        <v>67.293636683416281</v>
      </c>
      <c r="E133" s="41">
        <f t="shared" si="15"/>
        <v>66.972087381028359</v>
      </c>
      <c r="F133" s="41">
        <f t="shared" si="15"/>
        <v>66.635139905034222</v>
      </c>
      <c r="G133" s="41">
        <f t="shared" si="15"/>
        <v>66.091774271954321</v>
      </c>
      <c r="H133" s="41">
        <f t="shared" si="15"/>
        <v>65.367196518959233</v>
      </c>
      <c r="I133" s="41">
        <f t="shared" si="15"/>
        <v>64.398754606733732</v>
      </c>
      <c r="J133" s="41">
        <f t="shared" si="15"/>
        <v>63.699025762976127</v>
      </c>
      <c r="K133" s="41">
        <f t="shared" si="15"/>
        <v>63.015256528965324</v>
      </c>
      <c r="L133" s="41">
        <f t="shared" si="15"/>
        <v>62.380655551063398</v>
      </c>
      <c r="M133" s="41">
        <f t="shared" si="15"/>
        <v>61.788220186528818</v>
      </c>
      <c r="N133" s="41">
        <f t="shared" si="15"/>
        <v>61.220700265176511</v>
      </c>
      <c r="O133" s="41">
        <f t="shared" si="15"/>
        <v>60.768046076940628</v>
      </c>
      <c r="P133" s="41">
        <f t="shared" si="15"/>
        <v>60.475241762604512</v>
      </c>
      <c r="Q133" s="41">
        <f t="shared" si="15"/>
        <v>60.343312096594914</v>
      </c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2:81" x14ac:dyDescent="0.2">
      <c r="B134" s="20" t="s">
        <v>6</v>
      </c>
      <c r="C134" s="41">
        <f>C52/C$57*100</f>
        <v>16.986923725195137</v>
      </c>
      <c r="D134" s="41">
        <f t="shared" ref="D134:Q134" si="16">D52/D$57*100</f>
        <v>17.584254774596396</v>
      </c>
      <c r="E134" s="41">
        <f t="shared" si="16"/>
        <v>18.109265239328309</v>
      </c>
      <c r="F134" s="41">
        <f t="shared" si="16"/>
        <v>18.569353456726404</v>
      </c>
      <c r="G134" s="41">
        <f t="shared" si="16"/>
        <v>19.035708738681109</v>
      </c>
      <c r="H134" s="41">
        <f t="shared" si="16"/>
        <v>19.557986294301635</v>
      </c>
      <c r="I134" s="41">
        <f t="shared" si="16"/>
        <v>20.267747920305688</v>
      </c>
      <c r="J134" s="41">
        <f t="shared" si="16"/>
        <v>20.799911082694063</v>
      </c>
      <c r="K134" s="41">
        <f t="shared" si="16"/>
        <v>21.309473537399416</v>
      </c>
      <c r="L134" s="41">
        <f t="shared" si="16"/>
        <v>21.751533293786064</v>
      </c>
      <c r="M134" s="41">
        <f t="shared" si="16"/>
        <v>22.157865002805451</v>
      </c>
      <c r="N134" s="41">
        <f t="shared" si="16"/>
        <v>22.538214662793589</v>
      </c>
      <c r="O134" s="41">
        <f t="shared" si="16"/>
        <v>22.822408023616273</v>
      </c>
      <c r="P134" s="41">
        <f t="shared" si="16"/>
        <v>22.978650294020397</v>
      </c>
      <c r="Q134" s="41">
        <f t="shared" si="16"/>
        <v>23.034861938438496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2:81" x14ac:dyDescent="0.2">
      <c r="B135" s="20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2:81" x14ac:dyDescent="0.2">
      <c r="B136" s="52" t="s">
        <v>7</v>
      </c>
      <c r="C136" s="53">
        <f>C54/C$57*100</f>
        <v>11.388048889308223</v>
      </c>
      <c r="D136" s="53">
        <f t="shared" ref="D136:Q136" si="17">D54/D$57*100</f>
        <v>11.597347013161476</v>
      </c>
      <c r="E136" s="53">
        <f t="shared" si="17"/>
        <v>11.774321681139279</v>
      </c>
      <c r="F136" s="53">
        <f t="shared" si="17"/>
        <v>12.065333210548992</v>
      </c>
      <c r="G136" s="53">
        <f t="shared" si="17"/>
        <v>12.421941608978676</v>
      </c>
      <c r="H136" s="53">
        <f t="shared" si="17"/>
        <v>12.7345056366092</v>
      </c>
      <c r="I136" s="53">
        <f t="shared" si="17"/>
        <v>13.404921474697618</v>
      </c>
      <c r="J136" s="53">
        <f t="shared" si="17"/>
        <v>14.010575195440897</v>
      </c>
      <c r="K136" s="53">
        <f t="shared" si="17"/>
        <v>14.565549223420204</v>
      </c>
      <c r="L136" s="53">
        <f t="shared" si="17"/>
        <v>15.028703321487825</v>
      </c>
      <c r="M136" s="53">
        <f t="shared" si="17"/>
        <v>15.491069793090684</v>
      </c>
      <c r="N136" s="53">
        <f t="shared" si="17"/>
        <v>15.954526776943123</v>
      </c>
      <c r="O136" s="53">
        <f t="shared" si="17"/>
        <v>16.369027035756794</v>
      </c>
      <c r="P136" s="53">
        <f t="shared" si="17"/>
        <v>16.72064382057567</v>
      </c>
      <c r="Q136" s="53">
        <f t="shared" si="17"/>
        <v>17.032960571290268</v>
      </c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2:81" x14ac:dyDescent="0.2">
      <c r="B137" s="52" t="s">
        <v>8</v>
      </c>
      <c r="C137" s="53">
        <f>C55/C$57*100</f>
        <v>1.9587026710654036</v>
      </c>
      <c r="D137" s="53">
        <f t="shared" ref="D137:Q137" si="18">D55/D$57*100</f>
        <v>2.0436179813552386</v>
      </c>
      <c r="E137" s="53">
        <f t="shared" si="18"/>
        <v>2.1173007558233099</v>
      </c>
      <c r="F137" s="53">
        <f t="shared" si="18"/>
        <v>2.1949907493161036</v>
      </c>
      <c r="G137" s="53">
        <f t="shared" si="18"/>
        <v>2.2773611324135961</v>
      </c>
      <c r="H137" s="53">
        <f t="shared" si="18"/>
        <v>2.3737816076810105</v>
      </c>
      <c r="I137" s="53">
        <f t="shared" si="18"/>
        <v>2.4598455665822061</v>
      </c>
      <c r="J137" s="53">
        <f t="shared" si="18"/>
        <v>2.5421984455349551</v>
      </c>
      <c r="K137" s="53">
        <f t="shared" si="18"/>
        <v>2.6002154045227202</v>
      </c>
      <c r="L137" s="53">
        <f t="shared" si="18"/>
        <v>2.6508196851143544</v>
      </c>
      <c r="M137" s="53">
        <f t="shared" si="18"/>
        <v>2.6758613508974554</v>
      </c>
      <c r="N137" s="53">
        <f t="shared" si="18"/>
        <v>2.7080076151477681</v>
      </c>
      <c r="O137" s="53">
        <f t="shared" si="18"/>
        <v>2.7297453097260025</v>
      </c>
      <c r="P137" s="53">
        <f t="shared" si="18"/>
        <v>2.7752977864663282</v>
      </c>
      <c r="Q137" s="53">
        <f t="shared" si="18"/>
        <v>2.8297631485304615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2:81" x14ac:dyDescent="0.2">
      <c r="B138" s="52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2:81" x14ac:dyDescent="0.2">
      <c r="B139" s="20" t="s">
        <v>9</v>
      </c>
      <c r="C139" s="54">
        <f>C132+C133+C134</f>
        <v>100.00000000000001</v>
      </c>
      <c r="D139" s="54">
        <f t="shared" ref="D139:Q139" si="19">D132+D133+D134</f>
        <v>100</v>
      </c>
      <c r="E139" s="54">
        <f t="shared" si="19"/>
        <v>100</v>
      </c>
      <c r="F139" s="54">
        <f t="shared" si="19"/>
        <v>99.999999999999986</v>
      </c>
      <c r="G139" s="54">
        <f t="shared" si="19"/>
        <v>100</v>
      </c>
      <c r="H139" s="54">
        <f t="shared" si="19"/>
        <v>100</v>
      </c>
      <c r="I139" s="54">
        <f t="shared" si="19"/>
        <v>100</v>
      </c>
      <c r="J139" s="54">
        <f t="shared" si="19"/>
        <v>100</v>
      </c>
      <c r="K139" s="54">
        <f t="shared" si="19"/>
        <v>100</v>
      </c>
      <c r="L139" s="54">
        <f t="shared" si="19"/>
        <v>100</v>
      </c>
      <c r="M139" s="54">
        <f t="shared" si="19"/>
        <v>100</v>
      </c>
      <c r="N139" s="54">
        <f t="shared" si="19"/>
        <v>100.00000000000001</v>
      </c>
      <c r="O139" s="54">
        <f t="shared" si="19"/>
        <v>100</v>
      </c>
      <c r="P139" s="54">
        <f t="shared" si="19"/>
        <v>100</v>
      </c>
      <c r="Q139" s="54">
        <f t="shared" si="19"/>
        <v>100</v>
      </c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2:81" x14ac:dyDescent="0.2">
      <c r="B140" s="20"/>
      <c r="C140" s="67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68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</row>
    <row r="141" spans="2:81" x14ac:dyDescent="0.2">
      <c r="B141" s="20" t="s">
        <v>1</v>
      </c>
      <c r="C141" s="76" t="s">
        <v>10</v>
      </c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8"/>
      <c r="R141" s="63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</row>
    <row r="142" spans="2:81" x14ac:dyDescent="0.2">
      <c r="B142" s="22" t="s">
        <v>3</v>
      </c>
      <c r="C142" s="21">
        <v>2005</v>
      </c>
      <c r="D142" s="21">
        <v>2006</v>
      </c>
      <c r="E142" s="21">
        <v>2007</v>
      </c>
      <c r="F142" s="21">
        <v>2008</v>
      </c>
      <c r="G142" s="21">
        <v>2009</v>
      </c>
      <c r="H142" s="21">
        <v>2010</v>
      </c>
      <c r="I142" s="21" t="s">
        <v>14</v>
      </c>
      <c r="J142" s="21">
        <v>2012</v>
      </c>
      <c r="K142" s="21">
        <v>2013</v>
      </c>
      <c r="L142" s="21">
        <v>2014</v>
      </c>
      <c r="M142" s="21">
        <v>2015</v>
      </c>
      <c r="N142" s="21">
        <v>2016</v>
      </c>
      <c r="O142" s="21">
        <v>2017</v>
      </c>
      <c r="P142" s="21">
        <v>2018</v>
      </c>
      <c r="Q142" s="21">
        <v>2019</v>
      </c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2:81" x14ac:dyDescent="0.2">
      <c r="B143" s="20" t="s">
        <v>4</v>
      </c>
      <c r="C143" s="41">
        <f>C61/C$69*100</f>
        <v>13.911700468197067</v>
      </c>
      <c r="D143" s="41">
        <f t="shared" ref="D143:Q143" si="20">D61/D$69*100</f>
        <v>13.675124809803449</v>
      </c>
      <c r="E143" s="41">
        <f t="shared" si="20"/>
        <v>13.563446878899912</v>
      </c>
      <c r="F143" s="41">
        <f t="shared" si="20"/>
        <v>13.506503737925952</v>
      </c>
      <c r="G143" s="41">
        <f t="shared" si="20"/>
        <v>13.596583380937997</v>
      </c>
      <c r="H143" s="41">
        <f t="shared" si="20"/>
        <v>13.776267619642239</v>
      </c>
      <c r="I143" s="41">
        <f t="shared" si="20"/>
        <v>14.031681794422726</v>
      </c>
      <c r="J143" s="41">
        <f t="shared" si="20"/>
        <v>14.196539616007845</v>
      </c>
      <c r="K143" s="41">
        <f t="shared" si="20"/>
        <v>14.359484108433602</v>
      </c>
      <c r="L143" s="41">
        <f t="shared" si="20"/>
        <v>14.540746095944526</v>
      </c>
      <c r="M143" s="41">
        <f t="shared" si="20"/>
        <v>14.73879988739664</v>
      </c>
      <c r="N143" s="41">
        <f t="shared" si="20"/>
        <v>14.923896452542174</v>
      </c>
      <c r="O143" s="41">
        <f t="shared" si="20"/>
        <v>15.103768572374191</v>
      </c>
      <c r="P143" s="41">
        <f t="shared" si="20"/>
        <v>15.268408389364671</v>
      </c>
      <c r="Q143" s="41">
        <f t="shared" si="20"/>
        <v>15.380095290562812</v>
      </c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2:81" x14ac:dyDescent="0.2">
      <c r="B144" s="20" t="s">
        <v>5</v>
      </c>
      <c r="C144" s="41">
        <f>C62/C$69*100</f>
        <v>63.136983224129274</v>
      </c>
      <c r="D144" s="41">
        <f t="shared" ref="D144:Q144" si="21">D62/D$69*100</f>
        <v>62.762628053005074</v>
      </c>
      <c r="E144" s="41">
        <f t="shared" si="21"/>
        <v>62.341766895750929</v>
      </c>
      <c r="F144" s="41">
        <f t="shared" si="21"/>
        <v>61.925376535897882</v>
      </c>
      <c r="G144" s="41">
        <f t="shared" si="21"/>
        <v>61.385284476493261</v>
      </c>
      <c r="H144" s="41">
        <f t="shared" si="21"/>
        <v>60.705641398881539</v>
      </c>
      <c r="I144" s="41">
        <f t="shared" si="21"/>
        <v>59.791742835315823</v>
      </c>
      <c r="J144" s="41">
        <f t="shared" si="21"/>
        <v>59.109798317418374</v>
      </c>
      <c r="K144" s="41">
        <f t="shared" si="21"/>
        <v>58.454358930841444</v>
      </c>
      <c r="L144" s="41">
        <f t="shared" si="21"/>
        <v>57.822547613025677</v>
      </c>
      <c r="M144" s="41">
        <f t="shared" si="21"/>
        <v>57.229782210122274</v>
      </c>
      <c r="N144" s="41">
        <f t="shared" si="21"/>
        <v>56.651090629406156</v>
      </c>
      <c r="O144" s="41">
        <f t="shared" si="21"/>
        <v>56.187637562835512</v>
      </c>
      <c r="P144" s="41">
        <f t="shared" si="21"/>
        <v>55.862820930715259</v>
      </c>
      <c r="Q144" s="41">
        <f t="shared" si="21"/>
        <v>55.685627827514971</v>
      </c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2:81" x14ac:dyDescent="0.2">
      <c r="B145" s="20" t="s">
        <v>6</v>
      </c>
      <c r="C145" s="41">
        <f>C63/C$69*100</f>
        <v>22.951316307673665</v>
      </c>
      <c r="D145" s="41">
        <f t="shared" ref="D145:Q145" si="22">D63/D$69*100</f>
        <v>23.56224713719147</v>
      </c>
      <c r="E145" s="41">
        <f t="shared" si="22"/>
        <v>24.094786225349157</v>
      </c>
      <c r="F145" s="41">
        <f t="shared" si="22"/>
        <v>24.568119726176175</v>
      </c>
      <c r="G145" s="41">
        <f t="shared" si="22"/>
        <v>25.018132142568739</v>
      </c>
      <c r="H145" s="41">
        <f t="shared" si="22"/>
        <v>25.51809098147622</v>
      </c>
      <c r="I145" s="41">
        <f t="shared" si="22"/>
        <v>26.17657537026145</v>
      </c>
      <c r="J145" s="41">
        <f t="shared" si="22"/>
        <v>26.693662066573786</v>
      </c>
      <c r="K145" s="41">
        <f t="shared" si="22"/>
        <v>27.186156960724961</v>
      </c>
      <c r="L145" s="41">
        <f t="shared" si="22"/>
        <v>27.636706291029796</v>
      </c>
      <c r="M145" s="41">
        <f t="shared" si="22"/>
        <v>28.031417902481092</v>
      </c>
      <c r="N145" s="41">
        <f t="shared" si="22"/>
        <v>28.425012918051674</v>
      </c>
      <c r="O145" s="41">
        <f t="shared" si="22"/>
        <v>28.708593864790295</v>
      </c>
      <c r="P145" s="41">
        <f t="shared" si="22"/>
        <v>28.868770679920068</v>
      </c>
      <c r="Q145" s="41">
        <f t="shared" si="22"/>
        <v>28.934276881922216</v>
      </c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2:81" x14ac:dyDescent="0.2">
      <c r="B146" s="20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2:81" x14ac:dyDescent="0.2">
      <c r="B147" s="52" t="s">
        <v>11</v>
      </c>
      <c r="C147" s="53">
        <f>C65/C$69*100</f>
        <v>47.983273477349705</v>
      </c>
      <c r="D147" s="53">
        <f t="shared" ref="D147:Q147" si="23">D65/D$69*100</f>
        <v>47.812309625252212</v>
      </c>
      <c r="E147" s="53">
        <f t="shared" si="23"/>
        <v>47.730586033434776</v>
      </c>
      <c r="F147" s="53">
        <f t="shared" si="23"/>
        <v>47.668961662225797</v>
      </c>
      <c r="G147" s="53">
        <f t="shared" si="23"/>
        <v>47.515223522585551</v>
      </c>
      <c r="H147" s="53">
        <f t="shared" si="23"/>
        <v>47.225814606380233</v>
      </c>
      <c r="I147" s="53">
        <f t="shared" si="23"/>
        <v>46.639319199548922</v>
      </c>
      <c r="J147" s="53">
        <f t="shared" si="23"/>
        <v>46.281178434971864</v>
      </c>
      <c r="K147" s="53">
        <f t="shared" si="23"/>
        <v>45.772937356157591</v>
      </c>
      <c r="L147" s="53">
        <f t="shared" si="23"/>
        <v>45.24645667470196</v>
      </c>
      <c r="M147" s="53">
        <f t="shared" si="23"/>
        <v>44.794469990105284</v>
      </c>
      <c r="N147" s="53">
        <f t="shared" si="23"/>
        <v>44.387708522641596</v>
      </c>
      <c r="O147" s="53">
        <f t="shared" si="23"/>
        <v>44.059975541086672</v>
      </c>
      <c r="P147" s="53">
        <f t="shared" si="23"/>
        <v>43.775554489172904</v>
      </c>
      <c r="Q147" s="53">
        <f t="shared" si="23"/>
        <v>43.48000338623995</v>
      </c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2:81" x14ac:dyDescent="0.2">
      <c r="B148" s="52" t="s">
        <v>7</v>
      </c>
      <c r="C148" s="53">
        <f>C66/C$69*100</f>
        <v>16.894325180230055</v>
      </c>
      <c r="D148" s="53">
        <f t="shared" ref="D148:Q148" si="24">D66/D$69*100</f>
        <v>17.098120986389485</v>
      </c>
      <c r="E148" s="53">
        <f t="shared" si="24"/>
        <v>17.257817566583043</v>
      </c>
      <c r="F148" s="53">
        <f t="shared" si="24"/>
        <v>17.56522261081771</v>
      </c>
      <c r="G148" s="53">
        <f t="shared" si="24"/>
        <v>17.912668871933985</v>
      </c>
      <c r="H148" s="53">
        <f t="shared" si="24"/>
        <v>18.225396818886605</v>
      </c>
      <c r="I148" s="53">
        <f t="shared" si="24"/>
        <v>18.887929930141464</v>
      </c>
      <c r="J148" s="53">
        <f t="shared" si="24"/>
        <v>19.508720095908348</v>
      </c>
      <c r="K148" s="53">
        <f t="shared" si="24"/>
        <v>20.067423807564765</v>
      </c>
      <c r="L148" s="53">
        <f t="shared" si="24"/>
        <v>20.561638602828992</v>
      </c>
      <c r="M148" s="53">
        <f t="shared" si="24"/>
        <v>21.033838204024843</v>
      </c>
      <c r="N148" s="53">
        <f t="shared" si="24"/>
        <v>21.553520524687656</v>
      </c>
      <c r="O148" s="53">
        <f t="shared" si="24"/>
        <v>21.998069111271729</v>
      </c>
      <c r="P148" s="53">
        <f t="shared" si="24"/>
        <v>22.379618492357746</v>
      </c>
      <c r="Q148" s="53">
        <f t="shared" si="24"/>
        <v>22.752968815791682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2:81" x14ac:dyDescent="0.2">
      <c r="B149" s="52" t="s">
        <v>8</v>
      </c>
      <c r="C149" s="53">
        <f>C67/C$69*100</f>
        <v>4.2592729141337671</v>
      </c>
      <c r="D149" s="53">
        <f t="shared" ref="D149:Q149" si="25">D67/D$69*100</f>
        <v>4.4257323458160558</v>
      </c>
      <c r="E149" s="53">
        <f t="shared" si="25"/>
        <v>4.5473025157997178</v>
      </c>
      <c r="F149" s="53">
        <f t="shared" si="25"/>
        <v>4.6729560987138834</v>
      </c>
      <c r="G149" s="53">
        <f t="shared" si="25"/>
        <v>4.7778943385843018</v>
      </c>
      <c r="H149" s="53">
        <f t="shared" si="25"/>
        <v>4.9182965381431032</v>
      </c>
      <c r="I149" s="53">
        <f t="shared" si="25"/>
        <v>5.039969255138403</v>
      </c>
      <c r="J149" s="53">
        <f t="shared" si="25"/>
        <v>5.1364817959496065</v>
      </c>
      <c r="K149" s="53">
        <f t="shared" si="25"/>
        <v>5.1927845759629037</v>
      </c>
      <c r="L149" s="53">
        <f t="shared" si="25"/>
        <v>5.2499296818635912</v>
      </c>
      <c r="M149" s="53">
        <f t="shared" si="25"/>
        <v>5.249302609979706</v>
      </c>
      <c r="N149" s="53">
        <f t="shared" si="25"/>
        <v>5.2807544923117371</v>
      </c>
      <c r="O149" s="53">
        <f t="shared" si="25"/>
        <v>5.2861047251117936</v>
      </c>
      <c r="P149" s="53">
        <f t="shared" si="25"/>
        <v>5.3160552211907417</v>
      </c>
      <c r="Q149" s="53">
        <f t="shared" si="25"/>
        <v>5.3839555303329449</v>
      </c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</row>
    <row r="150" spans="2:81" x14ac:dyDescent="0.2">
      <c r="B150" s="52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</row>
    <row r="151" spans="2:81" x14ac:dyDescent="0.2">
      <c r="B151" s="20" t="s">
        <v>9</v>
      </c>
      <c r="C151" s="41">
        <f>C143+C144+C145</f>
        <v>100</v>
      </c>
      <c r="D151" s="41">
        <f t="shared" ref="D151:Q151" si="26">D143+D144+D145</f>
        <v>100</v>
      </c>
      <c r="E151" s="41">
        <f t="shared" si="26"/>
        <v>100</v>
      </c>
      <c r="F151" s="41">
        <f t="shared" si="26"/>
        <v>100.00000000000001</v>
      </c>
      <c r="G151" s="41">
        <f t="shared" si="26"/>
        <v>100</v>
      </c>
      <c r="H151" s="41">
        <f t="shared" si="26"/>
        <v>100</v>
      </c>
      <c r="I151" s="41">
        <f t="shared" si="26"/>
        <v>100</v>
      </c>
      <c r="J151" s="41">
        <f t="shared" si="26"/>
        <v>100</v>
      </c>
      <c r="K151" s="41">
        <f t="shared" si="26"/>
        <v>100</v>
      </c>
      <c r="L151" s="41">
        <f t="shared" si="26"/>
        <v>100</v>
      </c>
      <c r="M151" s="41">
        <f t="shared" si="26"/>
        <v>100.00000000000001</v>
      </c>
      <c r="N151" s="41">
        <f t="shared" si="26"/>
        <v>100.00000000000001</v>
      </c>
      <c r="O151" s="41">
        <f t="shared" si="26"/>
        <v>100</v>
      </c>
      <c r="P151" s="41">
        <f t="shared" si="26"/>
        <v>100</v>
      </c>
      <c r="Q151" s="41">
        <f t="shared" si="26"/>
        <v>100</v>
      </c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</row>
    <row r="152" spans="2:81" x14ac:dyDescent="0.2">
      <c r="B152" s="20"/>
      <c r="C152" s="67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68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</row>
    <row r="153" spans="2:81" x14ac:dyDescent="0.2">
      <c r="B153" s="20" t="s">
        <v>1</v>
      </c>
      <c r="C153" s="76" t="s">
        <v>9</v>
      </c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8"/>
      <c r="R153" s="63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</row>
    <row r="154" spans="2:81" x14ac:dyDescent="0.2">
      <c r="B154" s="20" t="s">
        <v>3</v>
      </c>
      <c r="C154" s="21">
        <v>2005</v>
      </c>
      <c r="D154" s="21">
        <v>2006</v>
      </c>
      <c r="E154" s="21">
        <v>2007</v>
      </c>
      <c r="F154" s="21">
        <v>2008</v>
      </c>
      <c r="G154" s="21">
        <v>2009</v>
      </c>
      <c r="H154" s="21">
        <v>2010</v>
      </c>
      <c r="I154" s="21" t="s">
        <v>14</v>
      </c>
      <c r="J154" s="21">
        <v>2012</v>
      </c>
      <c r="K154" s="21">
        <v>2013</v>
      </c>
      <c r="L154" s="21">
        <v>2014</v>
      </c>
      <c r="M154" s="21">
        <v>2015</v>
      </c>
      <c r="N154" s="21">
        <v>2016</v>
      </c>
      <c r="O154" s="21">
        <v>2017</v>
      </c>
      <c r="P154" s="21">
        <v>2018</v>
      </c>
      <c r="Q154" s="21">
        <v>2019</v>
      </c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</row>
    <row r="155" spans="2:81" x14ac:dyDescent="0.2">
      <c r="B155" s="20" t="s">
        <v>4</v>
      </c>
      <c r="C155" s="41">
        <f>C73/C$80*100</f>
        <v>14.645589991063378</v>
      </c>
      <c r="D155" s="41">
        <f t="shared" ref="D155:Q155" si="27">D73/D$80*100</f>
        <v>14.382101855035422</v>
      </c>
      <c r="E155" s="41">
        <f t="shared" si="27"/>
        <v>14.226996483041827</v>
      </c>
      <c r="F155" s="41">
        <f t="shared" si="27"/>
        <v>14.139011813852765</v>
      </c>
      <c r="G155" s="41">
        <f t="shared" si="27"/>
        <v>14.222866629490788</v>
      </c>
      <c r="H155" s="41">
        <f t="shared" si="27"/>
        <v>14.413511355512368</v>
      </c>
      <c r="I155" s="41">
        <f t="shared" si="27"/>
        <v>14.670877816218161</v>
      </c>
      <c r="J155" s="41">
        <f t="shared" si="27"/>
        <v>14.837176241248558</v>
      </c>
      <c r="K155" s="41">
        <f t="shared" si="27"/>
        <v>15.005632861475556</v>
      </c>
      <c r="L155" s="41">
        <f t="shared" si="27"/>
        <v>15.192666731509663</v>
      </c>
      <c r="M155" s="41">
        <f t="shared" si="27"/>
        <v>15.385068737520541</v>
      </c>
      <c r="N155" s="41">
        <f t="shared" si="27"/>
        <v>15.571443695988776</v>
      </c>
      <c r="O155" s="41">
        <f t="shared" si="27"/>
        <v>15.746167197059771</v>
      </c>
      <c r="P155" s="41">
        <f t="shared" si="27"/>
        <v>15.897575541324722</v>
      </c>
      <c r="Q155" s="41">
        <f t="shared" si="27"/>
        <v>15.992255052137477</v>
      </c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</row>
    <row r="156" spans="2:81" x14ac:dyDescent="0.2">
      <c r="B156" s="20" t="s">
        <v>5</v>
      </c>
      <c r="C156" s="41">
        <f>C74/C$80*100</f>
        <v>65.313787943688666</v>
      </c>
      <c r="D156" s="41">
        <f t="shared" ref="D156:Q156" si="28">D74/D$80*100</f>
        <v>64.97641872818707</v>
      </c>
      <c r="E156" s="41">
        <f t="shared" si="28"/>
        <v>64.608920223520954</v>
      </c>
      <c r="F156" s="41">
        <f t="shared" si="28"/>
        <v>64.236436787165502</v>
      </c>
      <c r="G156" s="41">
        <f t="shared" si="28"/>
        <v>63.695432668307696</v>
      </c>
      <c r="H156" s="41">
        <f t="shared" si="28"/>
        <v>62.993229701208705</v>
      </c>
      <c r="I156" s="41">
        <f t="shared" si="28"/>
        <v>62.053801623824597</v>
      </c>
      <c r="J156" s="41">
        <f t="shared" si="28"/>
        <v>61.363515553495226</v>
      </c>
      <c r="K156" s="41">
        <f t="shared" si="28"/>
        <v>60.694099046090159</v>
      </c>
      <c r="L156" s="41">
        <f t="shared" si="28"/>
        <v>60.061717880772704</v>
      </c>
      <c r="M156" s="41">
        <f t="shared" si="28"/>
        <v>59.469872727877416</v>
      </c>
      <c r="N156" s="41">
        <f t="shared" si="28"/>
        <v>58.897570806573881</v>
      </c>
      <c r="O156" s="41">
        <f t="shared" si="28"/>
        <v>58.441044839070109</v>
      </c>
      <c r="P156" s="41">
        <f t="shared" si="28"/>
        <v>58.134077635260759</v>
      </c>
      <c r="Q156" s="41">
        <f t="shared" si="28"/>
        <v>57.981815680826308</v>
      </c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</row>
    <row r="157" spans="2:81" x14ac:dyDescent="0.2">
      <c r="B157" s="20" t="s">
        <v>6</v>
      </c>
      <c r="C157" s="41">
        <f>C75/C$80*100</f>
        <v>20.040622065247959</v>
      </c>
      <c r="D157" s="41">
        <f t="shared" ref="D157:Q157" si="29">D75/D$80*100</f>
        <v>20.641479416777507</v>
      </c>
      <c r="E157" s="41">
        <f t="shared" si="29"/>
        <v>21.164083293437226</v>
      </c>
      <c r="F157" s="41">
        <f t="shared" si="29"/>
        <v>21.62455139898173</v>
      </c>
      <c r="G157" s="41">
        <f t="shared" si="29"/>
        <v>22.081700702201516</v>
      </c>
      <c r="H157" s="41">
        <f t="shared" si="29"/>
        <v>22.593258943278929</v>
      </c>
      <c r="I157" s="41">
        <f t="shared" si="29"/>
        <v>23.27532055995724</v>
      </c>
      <c r="J157" s="41">
        <f t="shared" si="29"/>
        <v>23.799308205256214</v>
      </c>
      <c r="K157" s="41">
        <f t="shared" si="29"/>
        <v>24.30026809243429</v>
      </c>
      <c r="L157" s="41">
        <f t="shared" si="29"/>
        <v>24.745615387717628</v>
      </c>
      <c r="M157" s="41">
        <f t="shared" si="29"/>
        <v>25.14505853460204</v>
      </c>
      <c r="N157" s="41">
        <f t="shared" si="29"/>
        <v>25.530985497437332</v>
      </c>
      <c r="O157" s="41">
        <f t="shared" si="29"/>
        <v>25.812787963870122</v>
      </c>
      <c r="P157" s="41">
        <f t="shared" si="29"/>
        <v>25.968346823414524</v>
      </c>
      <c r="Q157" s="41">
        <f t="shared" si="29"/>
        <v>26.025929267036211</v>
      </c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</row>
    <row r="158" spans="2:81" x14ac:dyDescent="0.2">
      <c r="B158" s="20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</row>
    <row r="159" spans="2:81" x14ac:dyDescent="0.2">
      <c r="B159" s="52" t="s">
        <v>7</v>
      </c>
      <c r="C159" s="53">
        <f>C77/C$80*100</f>
        <v>14.207197115542666</v>
      </c>
      <c r="D159" s="53">
        <f t="shared" ref="D159:Q159" si="30">D77/D$80*100</f>
        <v>14.410515836736352</v>
      </c>
      <c r="E159" s="53">
        <f t="shared" si="30"/>
        <v>14.572922215596954</v>
      </c>
      <c r="F159" s="53">
        <f t="shared" si="30"/>
        <v>14.86645097769849</v>
      </c>
      <c r="G159" s="53">
        <f t="shared" si="30"/>
        <v>15.217583105362205</v>
      </c>
      <c r="H159" s="53">
        <f t="shared" si="30"/>
        <v>15.530824275095725</v>
      </c>
      <c r="I159" s="53">
        <f t="shared" si="30"/>
        <v>16.195753725805996</v>
      </c>
      <c r="J159" s="53">
        <f t="shared" si="30"/>
        <v>16.80864386834504</v>
      </c>
      <c r="K159" s="53">
        <f t="shared" si="30"/>
        <v>17.365593970331659</v>
      </c>
      <c r="L159" s="53">
        <f t="shared" si="30"/>
        <v>17.843584457608099</v>
      </c>
      <c r="M159" s="53">
        <f t="shared" si="30"/>
        <v>18.310031710723763</v>
      </c>
      <c r="N159" s="53">
        <f t="shared" si="30"/>
        <v>18.80098158395738</v>
      </c>
      <c r="O159" s="53">
        <f t="shared" si="30"/>
        <v>19.228769313636924</v>
      </c>
      <c r="P159" s="53">
        <f t="shared" si="30"/>
        <v>19.593015831283218</v>
      </c>
      <c r="Q159" s="53">
        <f t="shared" si="30"/>
        <v>19.933066758656466</v>
      </c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</row>
    <row r="160" spans="2:81" x14ac:dyDescent="0.2">
      <c r="B160" s="52" t="s">
        <v>8</v>
      </c>
      <c r="C160" s="53">
        <f>C78/C$80*100</f>
        <v>3.1365673798826448</v>
      </c>
      <c r="D160" s="53">
        <f t="shared" ref="D160:Q160" si="31">D78/D$80*100</f>
        <v>3.2618628859642804</v>
      </c>
      <c r="E160" s="53">
        <f t="shared" si="31"/>
        <v>3.3574957639486258</v>
      </c>
      <c r="F160" s="53">
        <f t="shared" si="31"/>
        <v>3.4570293579906339</v>
      </c>
      <c r="G160" s="53">
        <f t="shared" si="31"/>
        <v>3.5505247880589481</v>
      </c>
      <c r="H160" s="53">
        <f t="shared" si="31"/>
        <v>3.6696139761904987</v>
      </c>
      <c r="I160" s="53">
        <f t="shared" si="31"/>
        <v>3.7731195584765809</v>
      </c>
      <c r="J160" s="53">
        <f t="shared" si="31"/>
        <v>3.8624588429673476</v>
      </c>
      <c r="K160" s="53">
        <f t="shared" si="31"/>
        <v>3.9196401893798178</v>
      </c>
      <c r="L160" s="53">
        <f t="shared" si="31"/>
        <v>3.9731170424002031</v>
      </c>
      <c r="M160" s="53">
        <f t="shared" si="31"/>
        <v>3.9846717446905355</v>
      </c>
      <c r="N160" s="53">
        <f t="shared" si="31"/>
        <v>4.0159583015875118</v>
      </c>
      <c r="O160" s="53">
        <f t="shared" si="31"/>
        <v>4.0284616809243685</v>
      </c>
      <c r="P160" s="53">
        <f t="shared" si="31"/>
        <v>4.064930796822475</v>
      </c>
      <c r="Q160" s="53">
        <f t="shared" si="31"/>
        <v>4.1247663746726069</v>
      </c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</row>
    <row r="161" spans="2:79" x14ac:dyDescent="0.2">
      <c r="B161" s="52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</row>
    <row r="162" spans="2:79" x14ac:dyDescent="0.2">
      <c r="B162" s="20" t="s">
        <v>9</v>
      </c>
      <c r="C162" s="41">
        <f>C155+C156+C157</f>
        <v>100</v>
      </c>
      <c r="D162" s="41">
        <f t="shared" ref="D162:Q162" si="32">D155+D156+D157</f>
        <v>100</v>
      </c>
      <c r="E162" s="41">
        <f t="shared" si="32"/>
        <v>100.00000000000001</v>
      </c>
      <c r="F162" s="41">
        <f t="shared" si="32"/>
        <v>100</v>
      </c>
      <c r="G162" s="41">
        <f t="shared" si="32"/>
        <v>100</v>
      </c>
      <c r="H162" s="41">
        <f t="shared" si="32"/>
        <v>100</v>
      </c>
      <c r="I162" s="41">
        <f t="shared" si="32"/>
        <v>100</v>
      </c>
      <c r="J162" s="41">
        <f t="shared" si="32"/>
        <v>100</v>
      </c>
      <c r="K162" s="41">
        <f t="shared" si="32"/>
        <v>100.00000000000001</v>
      </c>
      <c r="L162" s="41">
        <f t="shared" si="32"/>
        <v>100</v>
      </c>
      <c r="M162" s="41">
        <f t="shared" si="32"/>
        <v>100</v>
      </c>
      <c r="N162" s="41">
        <f t="shared" si="32"/>
        <v>99.999999999999986</v>
      </c>
      <c r="O162" s="41">
        <f t="shared" si="32"/>
        <v>100</v>
      </c>
      <c r="P162" s="41">
        <f t="shared" si="32"/>
        <v>100</v>
      </c>
      <c r="Q162" s="41">
        <f t="shared" si="32"/>
        <v>100</v>
      </c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</row>
    <row r="164" spans="2:79" x14ac:dyDescent="0.2">
      <c r="B164" s="49" t="s">
        <v>17</v>
      </c>
    </row>
  </sheetData>
  <dataConsolidate/>
  <mergeCells count="22">
    <mergeCell ref="C3:Q3"/>
    <mergeCell ref="C14:Q14"/>
    <mergeCell ref="BO38:BP38"/>
    <mergeCell ref="BQ38:BR38"/>
    <mergeCell ref="BA38:BB38"/>
    <mergeCell ref="C59:Q59"/>
    <mergeCell ref="C130:Q130"/>
    <mergeCell ref="BS38:BT38"/>
    <mergeCell ref="BG38:BH38"/>
    <mergeCell ref="BI38:BJ38"/>
    <mergeCell ref="BK38:BL38"/>
    <mergeCell ref="BM38:BN38"/>
    <mergeCell ref="BC38:BD38"/>
    <mergeCell ref="BE38:BF38"/>
    <mergeCell ref="C26:Q26"/>
    <mergeCell ref="C92:Q92"/>
    <mergeCell ref="C141:Q141"/>
    <mergeCell ref="C153:Q153"/>
    <mergeCell ref="C103:Q103"/>
    <mergeCell ref="C115:Q115"/>
    <mergeCell ref="C48:Q48"/>
    <mergeCell ref="C71:Q71"/>
  </mergeCells>
  <pageMargins left="0.74803149606299213" right="0.23622047244094491" top="0.82677165354330717" bottom="0.39370078740157483" header="0.51181102362204722" footer="0.51181102362204722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vek str</vt:lpstr>
      <vt:lpstr>List1</vt:lpstr>
      <vt:lpstr>List2</vt:lpstr>
      <vt:lpstr>List3</vt:lpstr>
      <vt:lpstr>'vek str'!Oblast_tisku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 Hoehne</dc:creator>
  <cp:lastModifiedBy>Hráský Petr</cp:lastModifiedBy>
  <cp:lastPrinted>2013-05-24T13:26:01Z</cp:lastPrinted>
  <dcterms:created xsi:type="dcterms:W3CDTF">2009-06-08T10:40:27Z</dcterms:created>
  <dcterms:modified xsi:type="dcterms:W3CDTF">2020-06-03T18:44:27Z</dcterms:modified>
</cp:coreProperties>
</file>